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0730" windowHeight="11640" firstSheet="2" activeTab="2"/>
  </bookViews>
  <sheets>
    <sheet name="Base de Dados 30.22" sheetId="25" state="hidden" r:id="rId1"/>
    <sheet name="Produto por órgão" sheetId="27" state="hidden" r:id="rId2"/>
    <sheet name="Respostas Órgãos" sheetId="28" r:id="rId3"/>
    <sheet name="LISTA ÓRGÃO" sheetId="30" state="hidden" r:id="rId4"/>
  </sheets>
  <definedNames>
    <definedName name="_xlnm._FilterDatabase" localSheetId="0" hidden="1">'Base de Dados 30.22'!$A$1:$H$289</definedName>
    <definedName name="_xlnm._FilterDatabase" localSheetId="3" hidden="1">'LISTA ÓRGÃO'!$A$1:$B$89</definedName>
    <definedName name="_xlnm._FilterDatabase" localSheetId="2" hidden="1">'Respostas Órgãos'!$F$6:$L$16</definedName>
    <definedName name="ÓRGÃOS">'LISTA ÓRGÃO'!$B$2:$B$89</definedName>
    <definedName name="_xlnm.Print_Titles" localSheetId="2">'Respostas Órgãos'!$4:$6</definedName>
  </definedNames>
  <calcPr calcId="145621"/>
  <pivotCaches>
    <pivotCache cacheId="2" r:id="rId5"/>
  </pivotCaches>
</workbook>
</file>

<file path=xl/calcChain.xml><?xml version="1.0" encoding="utf-8"?>
<calcChain xmlns="http://schemas.openxmlformats.org/spreadsheetml/2006/main">
  <c r="E36" i="28" l="1"/>
  <c r="E37" i="28"/>
  <c r="E38" i="28"/>
  <c r="E39" i="28"/>
  <c r="E40" i="28"/>
  <c r="E41" i="28"/>
  <c r="J281" i="25" l="1"/>
  <c r="K281" i="25"/>
  <c r="L281" i="25"/>
  <c r="J282" i="25"/>
  <c r="K282" i="25"/>
  <c r="L282" i="25"/>
  <c r="J280" i="25"/>
  <c r="K280" i="25"/>
  <c r="L280" i="25"/>
  <c r="J283" i="25"/>
  <c r="K283" i="25"/>
  <c r="L283" i="25"/>
  <c r="J284" i="25"/>
  <c r="K284" i="25"/>
  <c r="L284" i="25"/>
  <c r="J285" i="25"/>
  <c r="K285" i="25"/>
  <c r="L285" i="25"/>
  <c r="J286" i="25"/>
  <c r="K286" i="25"/>
  <c r="L286" i="25"/>
  <c r="J287" i="25"/>
  <c r="K287" i="25"/>
  <c r="L287" i="25"/>
  <c r="J288" i="25"/>
  <c r="K288" i="25"/>
  <c r="L288" i="25"/>
  <c r="J289" i="25"/>
  <c r="K289" i="25"/>
  <c r="L289" i="25"/>
  <c r="J58" i="25" l="1"/>
  <c r="K58" i="25"/>
  <c r="L58" i="25"/>
  <c r="J59" i="25"/>
  <c r="K59" i="25"/>
  <c r="L59" i="25"/>
  <c r="J60" i="25"/>
  <c r="K60" i="25"/>
  <c r="L60" i="25"/>
  <c r="J61" i="25"/>
  <c r="K61" i="25"/>
  <c r="L61" i="25"/>
  <c r="J62" i="25"/>
  <c r="K62" i="25"/>
  <c r="L62" i="25"/>
  <c r="J63" i="25"/>
  <c r="K63" i="25"/>
  <c r="L63" i="25"/>
  <c r="J64" i="25"/>
  <c r="K64" i="25"/>
  <c r="L64" i="25"/>
  <c r="J65" i="25"/>
  <c r="K65" i="25"/>
  <c r="L65" i="25"/>
  <c r="J66" i="25"/>
  <c r="K66" i="25"/>
  <c r="L66" i="25"/>
  <c r="J67" i="25"/>
  <c r="K67" i="25"/>
  <c r="L67" i="25"/>
  <c r="J68" i="25"/>
  <c r="K68" i="25"/>
  <c r="L68" i="25"/>
  <c r="J69" i="25"/>
  <c r="K69" i="25"/>
  <c r="L69" i="25"/>
  <c r="J70" i="25"/>
  <c r="K70" i="25"/>
  <c r="L70" i="25"/>
  <c r="J71" i="25"/>
  <c r="K71" i="25"/>
  <c r="L71" i="25"/>
  <c r="J72" i="25"/>
  <c r="K72" i="25"/>
  <c r="L72" i="25"/>
  <c r="J73" i="25"/>
  <c r="K73" i="25"/>
  <c r="L73" i="25"/>
  <c r="J74" i="25"/>
  <c r="K74" i="25"/>
  <c r="L74" i="25"/>
  <c r="J75" i="25"/>
  <c r="K75" i="25"/>
  <c r="L75" i="25"/>
  <c r="J76" i="25"/>
  <c r="K76" i="25"/>
  <c r="L76" i="25"/>
  <c r="J77" i="25"/>
  <c r="K77" i="25"/>
  <c r="L77" i="25"/>
  <c r="J78" i="25"/>
  <c r="K78" i="25"/>
  <c r="L78" i="25"/>
  <c r="J79" i="25"/>
  <c r="K79" i="25"/>
  <c r="L79" i="25"/>
  <c r="J80" i="25"/>
  <c r="K80" i="25"/>
  <c r="L80" i="25"/>
  <c r="J81" i="25"/>
  <c r="K81" i="25"/>
  <c r="L81" i="25"/>
  <c r="J82" i="25"/>
  <c r="K82" i="25"/>
  <c r="L82" i="25"/>
  <c r="J83" i="25"/>
  <c r="K83" i="25"/>
  <c r="L83" i="25"/>
  <c r="J84" i="25"/>
  <c r="K84" i="25"/>
  <c r="L84" i="25"/>
  <c r="J85" i="25"/>
  <c r="K85" i="25"/>
  <c r="L85" i="25"/>
  <c r="J86" i="25"/>
  <c r="K86" i="25"/>
  <c r="L86" i="25"/>
  <c r="J87" i="25"/>
  <c r="K87" i="25"/>
  <c r="L87" i="25"/>
  <c r="J88" i="25"/>
  <c r="K88" i="25"/>
  <c r="L88" i="25"/>
  <c r="J89" i="25"/>
  <c r="K89" i="25"/>
  <c r="L89" i="25"/>
  <c r="J90" i="25"/>
  <c r="K90" i="25"/>
  <c r="L90" i="25"/>
  <c r="J91" i="25"/>
  <c r="K91" i="25"/>
  <c r="L91" i="25"/>
  <c r="J92" i="25"/>
  <c r="K92" i="25"/>
  <c r="L92" i="25"/>
  <c r="J93" i="25"/>
  <c r="K93" i="25"/>
  <c r="L93" i="25"/>
  <c r="J94" i="25"/>
  <c r="K94" i="25"/>
  <c r="L94" i="25"/>
  <c r="J95" i="25"/>
  <c r="K95" i="25"/>
  <c r="L95" i="25"/>
  <c r="J96" i="25"/>
  <c r="K96" i="25"/>
  <c r="L96" i="25"/>
  <c r="J97" i="25"/>
  <c r="K97" i="25"/>
  <c r="L97" i="25"/>
  <c r="J98" i="25"/>
  <c r="K98" i="25"/>
  <c r="L98" i="25"/>
  <c r="J99" i="25"/>
  <c r="K99" i="25"/>
  <c r="L99" i="25"/>
  <c r="J100" i="25"/>
  <c r="K100" i="25"/>
  <c r="L100" i="25"/>
  <c r="J101" i="25"/>
  <c r="K101" i="25"/>
  <c r="L101" i="25"/>
  <c r="J102" i="25"/>
  <c r="K102" i="25"/>
  <c r="L102" i="25"/>
  <c r="J103" i="25"/>
  <c r="K103" i="25"/>
  <c r="L103" i="25"/>
  <c r="J104" i="25"/>
  <c r="K104" i="25"/>
  <c r="L104" i="25"/>
  <c r="J105" i="25"/>
  <c r="K105" i="25"/>
  <c r="L105" i="25"/>
  <c r="J106" i="25"/>
  <c r="K106" i="25"/>
  <c r="L106" i="25"/>
  <c r="J107" i="25"/>
  <c r="K107" i="25"/>
  <c r="L107" i="25"/>
  <c r="J108" i="25"/>
  <c r="K108" i="25"/>
  <c r="L108" i="25"/>
  <c r="J109" i="25"/>
  <c r="K109" i="25"/>
  <c r="L109" i="25"/>
  <c r="J110" i="25"/>
  <c r="K110" i="25"/>
  <c r="L110" i="25"/>
  <c r="J111" i="25"/>
  <c r="K111" i="25"/>
  <c r="L111" i="25"/>
  <c r="J112" i="25"/>
  <c r="K112" i="25"/>
  <c r="L112" i="25"/>
  <c r="J113" i="25"/>
  <c r="K113" i="25"/>
  <c r="L113" i="25"/>
  <c r="J114" i="25"/>
  <c r="K114" i="25"/>
  <c r="L114" i="25"/>
  <c r="J115" i="25"/>
  <c r="K115" i="25"/>
  <c r="L115" i="25"/>
  <c r="J116" i="25"/>
  <c r="K116" i="25"/>
  <c r="L116" i="25"/>
  <c r="J117" i="25"/>
  <c r="K117" i="25"/>
  <c r="L117" i="25"/>
  <c r="J118" i="25"/>
  <c r="K118" i="25"/>
  <c r="L118" i="25"/>
  <c r="J119" i="25"/>
  <c r="K119" i="25"/>
  <c r="L119" i="25"/>
  <c r="J120" i="25"/>
  <c r="K120" i="25"/>
  <c r="L120" i="25"/>
  <c r="J121" i="25"/>
  <c r="K121" i="25"/>
  <c r="L121" i="25"/>
  <c r="J122" i="25"/>
  <c r="K122" i="25"/>
  <c r="L122" i="25"/>
  <c r="J123" i="25"/>
  <c r="K123" i="25"/>
  <c r="L123" i="25"/>
  <c r="J124" i="25"/>
  <c r="K124" i="25"/>
  <c r="L124" i="25"/>
  <c r="J125" i="25"/>
  <c r="K125" i="25"/>
  <c r="L125" i="25"/>
  <c r="J126" i="25"/>
  <c r="K126" i="25"/>
  <c r="L126" i="25"/>
  <c r="J127" i="25"/>
  <c r="K127" i="25"/>
  <c r="L127" i="25"/>
  <c r="J128" i="25"/>
  <c r="K128" i="25"/>
  <c r="L128" i="25"/>
  <c r="J129" i="25"/>
  <c r="K129" i="25"/>
  <c r="L129" i="25"/>
  <c r="J130" i="25"/>
  <c r="K130" i="25"/>
  <c r="L130" i="25"/>
  <c r="J131" i="25"/>
  <c r="K131" i="25"/>
  <c r="L131" i="25"/>
  <c r="J132" i="25"/>
  <c r="K132" i="25"/>
  <c r="L132" i="25"/>
  <c r="J133" i="25"/>
  <c r="K133" i="25"/>
  <c r="L133" i="25"/>
  <c r="J134" i="25"/>
  <c r="K134" i="25"/>
  <c r="L134" i="25"/>
  <c r="J135" i="25"/>
  <c r="K135" i="25"/>
  <c r="L135" i="25"/>
  <c r="J136" i="25"/>
  <c r="K136" i="25"/>
  <c r="L136" i="25"/>
  <c r="J137" i="25"/>
  <c r="K137" i="25"/>
  <c r="L137" i="25"/>
  <c r="J138" i="25"/>
  <c r="K138" i="25"/>
  <c r="L138" i="25"/>
  <c r="J139" i="25"/>
  <c r="K139" i="25"/>
  <c r="L139" i="25"/>
  <c r="J140" i="25"/>
  <c r="K140" i="25"/>
  <c r="L140" i="25"/>
  <c r="J141" i="25"/>
  <c r="K141" i="25"/>
  <c r="L141" i="25"/>
  <c r="J142" i="25"/>
  <c r="K142" i="25"/>
  <c r="L142" i="25"/>
  <c r="J143" i="25"/>
  <c r="K143" i="25"/>
  <c r="L143" i="25"/>
  <c r="J144" i="25"/>
  <c r="K144" i="25"/>
  <c r="L144" i="25"/>
  <c r="J145" i="25"/>
  <c r="K145" i="25"/>
  <c r="L145" i="25"/>
  <c r="J146" i="25"/>
  <c r="K146" i="25"/>
  <c r="L146" i="25"/>
  <c r="J147" i="25"/>
  <c r="K147" i="25"/>
  <c r="L147" i="25"/>
  <c r="J148" i="25"/>
  <c r="K148" i="25"/>
  <c r="L148" i="25"/>
  <c r="J149" i="25"/>
  <c r="K149" i="25"/>
  <c r="L149" i="25"/>
  <c r="J150" i="25"/>
  <c r="K150" i="25"/>
  <c r="L150" i="25"/>
  <c r="J151" i="25"/>
  <c r="K151" i="25"/>
  <c r="L151" i="25"/>
  <c r="J152" i="25"/>
  <c r="K152" i="25"/>
  <c r="L152" i="25"/>
  <c r="J153" i="25"/>
  <c r="K153" i="25"/>
  <c r="L153" i="25"/>
  <c r="J154" i="25"/>
  <c r="K154" i="25"/>
  <c r="L154" i="25"/>
  <c r="J155" i="25"/>
  <c r="K155" i="25"/>
  <c r="L155" i="25"/>
  <c r="J156" i="25"/>
  <c r="K156" i="25"/>
  <c r="L156" i="25"/>
  <c r="J157" i="25"/>
  <c r="K157" i="25"/>
  <c r="L157" i="25"/>
  <c r="J158" i="25"/>
  <c r="K158" i="25"/>
  <c r="L158" i="25"/>
  <c r="J159" i="25"/>
  <c r="K159" i="25"/>
  <c r="L159" i="25"/>
  <c r="J160" i="25"/>
  <c r="K160" i="25"/>
  <c r="L160" i="25"/>
  <c r="J161" i="25"/>
  <c r="K161" i="25"/>
  <c r="L161" i="25"/>
  <c r="J162" i="25"/>
  <c r="K162" i="25"/>
  <c r="L162" i="25"/>
  <c r="J163" i="25"/>
  <c r="K163" i="25"/>
  <c r="L163" i="25"/>
  <c r="J164" i="25"/>
  <c r="K164" i="25"/>
  <c r="L164" i="25"/>
  <c r="J165" i="25"/>
  <c r="K165" i="25"/>
  <c r="L165" i="25"/>
  <c r="J166" i="25"/>
  <c r="K166" i="25"/>
  <c r="L166" i="25"/>
  <c r="J167" i="25"/>
  <c r="K167" i="25"/>
  <c r="L167" i="25"/>
  <c r="J168" i="25"/>
  <c r="K168" i="25"/>
  <c r="L168" i="25"/>
  <c r="J169" i="25"/>
  <c r="K169" i="25"/>
  <c r="L169" i="25"/>
  <c r="J170" i="25"/>
  <c r="K170" i="25"/>
  <c r="L170" i="25"/>
  <c r="J171" i="25"/>
  <c r="K171" i="25"/>
  <c r="L171" i="25"/>
  <c r="J172" i="25"/>
  <c r="K172" i="25"/>
  <c r="L172" i="25"/>
  <c r="J173" i="25"/>
  <c r="K173" i="25"/>
  <c r="L173" i="25"/>
  <c r="J174" i="25"/>
  <c r="K174" i="25"/>
  <c r="L174" i="25"/>
  <c r="J175" i="25"/>
  <c r="K175" i="25"/>
  <c r="L175" i="25"/>
  <c r="J176" i="25"/>
  <c r="K176" i="25"/>
  <c r="L176" i="25"/>
  <c r="J177" i="25"/>
  <c r="K177" i="25"/>
  <c r="L177" i="25"/>
  <c r="J178" i="25"/>
  <c r="K178" i="25"/>
  <c r="L178" i="25"/>
  <c r="J179" i="25"/>
  <c r="K179" i="25"/>
  <c r="L179" i="25"/>
  <c r="J180" i="25"/>
  <c r="K180" i="25"/>
  <c r="L180" i="25"/>
  <c r="J181" i="25"/>
  <c r="K181" i="25"/>
  <c r="L181" i="25"/>
  <c r="J182" i="25"/>
  <c r="K182" i="25"/>
  <c r="L182" i="25"/>
  <c r="J183" i="25"/>
  <c r="K183" i="25"/>
  <c r="L183" i="25"/>
  <c r="J184" i="25"/>
  <c r="K184" i="25"/>
  <c r="L184" i="25"/>
  <c r="J185" i="25"/>
  <c r="K185" i="25"/>
  <c r="L185" i="25"/>
  <c r="J186" i="25"/>
  <c r="K186" i="25"/>
  <c r="L186" i="25"/>
  <c r="J187" i="25"/>
  <c r="K187" i="25"/>
  <c r="L187" i="25"/>
  <c r="J188" i="25"/>
  <c r="K188" i="25"/>
  <c r="L188" i="25"/>
  <c r="J189" i="25"/>
  <c r="K189" i="25"/>
  <c r="L189" i="25"/>
  <c r="J190" i="25"/>
  <c r="K190" i="25"/>
  <c r="L190" i="25"/>
  <c r="J191" i="25"/>
  <c r="K191" i="25"/>
  <c r="L191" i="25"/>
  <c r="J192" i="25"/>
  <c r="K192" i="25"/>
  <c r="L192" i="25"/>
  <c r="J193" i="25"/>
  <c r="K193" i="25"/>
  <c r="L193" i="25"/>
  <c r="J194" i="25"/>
  <c r="K194" i="25"/>
  <c r="L194" i="25"/>
  <c r="J195" i="25"/>
  <c r="K195" i="25"/>
  <c r="L195" i="25"/>
  <c r="J196" i="25"/>
  <c r="K196" i="25"/>
  <c r="L196" i="25"/>
  <c r="J197" i="25"/>
  <c r="K197" i="25"/>
  <c r="L197" i="25"/>
  <c r="J198" i="25"/>
  <c r="K198" i="25"/>
  <c r="L198" i="25"/>
  <c r="J199" i="25"/>
  <c r="K199" i="25"/>
  <c r="L199" i="25"/>
  <c r="J200" i="25"/>
  <c r="K200" i="25"/>
  <c r="L200" i="25"/>
  <c r="J201" i="25"/>
  <c r="K201" i="25"/>
  <c r="L201" i="25"/>
  <c r="J202" i="25"/>
  <c r="K202" i="25"/>
  <c r="L202" i="25"/>
  <c r="J203" i="25"/>
  <c r="K203" i="25"/>
  <c r="L203" i="25"/>
  <c r="J204" i="25"/>
  <c r="K204" i="25"/>
  <c r="L204" i="25"/>
  <c r="J205" i="25"/>
  <c r="K205" i="25"/>
  <c r="L205" i="25"/>
  <c r="J206" i="25"/>
  <c r="K206" i="25"/>
  <c r="L206" i="25"/>
  <c r="J207" i="25"/>
  <c r="K207" i="25"/>
  <c r="L207" i="25"/>
  <c r="J208" i="25"/>
  <c r="K208" i="25"/>
  <c r="L208" i="25"/>
  <c r="J209" i="25"/>
  <c r="K209" i="25"/>
  <c r="L209" i="25"/>
  <c r="J210" i="25"/>
  <c r="K210" i="25"/>
  <c r="L210" i="25"/>
  <c r="J211" i="25"/>
  <c r="K211" i="25"/>
  <c r="L211" i="25"/>
  <c r="J212" i="25"/>
  <c r="K212" i="25"/>
  <c r="L212" i="25"/>
  <c r="J213" i="25"/>
  <c r="K213" i="25"/>
  <c r="L213" i="25"/>
  <c r="J214" i="25"/>
  <c r="K214" i="25"/>
  <c r="L214" i="25"/>
  <c r="J215" i="25"/>
  <c r="K215" i="25"/>
  <c r="L215" i="25"/>
  <c r="J216" i="25"/>
  <c r="K216" i="25"/>
  <c r="L216" i="25"/>
  <c r="J217" i="25"/>
  <c r="K217" i="25"/>
  <c r="L217" i="25"/>
  <c r="J218" i="25"/>
  <c r="K218" i="25"/>
  <c r="L218" i="25"/>
  <c r="J219" i="25"/>
  <c r="K219" i="25"/>
  <c r="L219" i="25"/>
  <c r="J220" i="25"/>
  <c r="K220" i="25"/>
  <c r="L220" i="25"/>
  <c r="J221" i="25"/>
  <c r="K221" i="25"/>
  <c r="L221" i="25"/>
  <c r="J222" i="25"/>
  <c r="K222" i="25"/>
  <c r="L222" i="25"/>
  <c r="J223" i="25"/>
  <c r="K223" i="25"/>
  <c r="L223" i="25"/>
  <c r="J224" i="25"/>
  <c r="K224" i="25"/>
  <c r="L224" i="25"/>
  <c r="J225" i="25"/>
  <c r="K225" i="25"/>
  <c r="L225" i="25"/>
  <c r="J226" i="25"/>
  <c r="K226" i="25"/>
  <c r="L226" i="25"/>
  <c r="J227" i="25"/>
  <c r="K227" i="25"/>
  <c r="L227" i="25"/>
  <c r="J228" i="25"/>
  <c r="K228" i="25"/>
  <c r="L228" i="25"/>
  <c r="J229" i="25"/>
  <c r="K229" i="25"/>
  <c r="L229" i="25"/>
  <c r="J230" i="25"/>
  <c r="K230" i="25"/>
  <c r="L230" i="25"/>
  <c r="J231" i="25"/>
  <c r="K231" i="25"/>
  <c r="L231" i="25"/>
  <c r="J232" i="25"/>
  <c r="K232" i="25"/>
  <c r="L232" i="25"/>
  <c r="J233" i="25"/>
  <c r="K233" i="25"/>
  <c r="L233" i="25"/>
  <c r="J234" i="25"/>
  <c r="K234" i="25"/>
  <c r="L234" i="25"/>
  <c r="J235" i="25"/>
  <c r="K235" i="25"/>
  <c r="L235" i="25"/>
  <c r="J236" i="25"/>
  <c r="K236" i="25"/>
  <c r="L236" i="25"/>
  <c r="J237" i="25"/>
  <c r="K237" i="25"/>
  <c r="L237" i="25"/>
  <c r="J238" i="25"/>
  <c r="K238" i="25"/>
  <c r="L238" i="25"/>
  <c r="J239" i="25"/>
  <c r="K239" i="25"/>
  <c r="L239" i="25"/>
  <c r="J240" i="25"/>
  <c r="K240" i="25"/>
  <c r="L240" i="25"/>
  <c r="J241" i="25"/>
  <c r="K241" i="25"/>
  <c r="L241" i="25"/>
  <c r="J242" i="25"/>
  <c r="K242" i="25"/>
  <c r="L242" i="25"/>
  <c r="J243" i="25"/>
  <c r="K243" i="25"/>
  <c r="L243" i="25"/>
  <c r="J244" i="25"/>
  <c r="K244" i="25"/>
  <c r="L244" i="25"/>
  <c r="J245" i="25"/>
  <c r="K245" i="25"/>
  <c r="L245" i="25"/>
  <c r="J246" i="25"/>
  <c r="K246" i="25"/>
  <c r="L246" i="25"/>
  <c r="J247" i="25"/>
  <c r="K247" i="25"/>
  <c r="L247" i="25"/>
  <c r="J248" i="25"/>
  <c r="K248" i="25"/>
  <c r="L248" i="25"/>
  <c r="J249" i="25"/>
  <c r="K249" i="25"/>
  <c r="L249" i="25"/>
  <c r="J250" i="25"/>
  <c r="K250" i="25"/>
  <c r="L250" i="25"/>
  <c r="J251" i="25"/>
  <c r="K251" i="25"/>
  <c r="L251" i="25"/>
  <c r="J252" i="25"/>
  <c r="K252" i="25"/>
  <c r="L252" i="25"/>
  <c r="J253" i="25"/>
  <c r="K253" i="25"/>
  <c r="L253" i="25"/>
  <c r="J254" i="25"/>
  <c r="K254" i="25"/>
  <c r="L254" i="25"/>
  <c r="J255" i="25"/>
  <c r="K255" i="25"/>
  <c r="L255" i="25"/>
  <c r="J256" i="25"/>
  <c r="K256" i="25"/>
  <c r="L256" i="25"/>
  <c r="J257" i="25"/>
  <c r="K257" i="25"/>
  <c r="L257" i="25"/>
  <c r="J258" i="25"/>
  <c r="K258" i="25"/>
  <c r="L258" i="25"/>
  <c r="J259" i="25"/>
  <c r="K259" i="25"/>
  <c r="L259" i="25"/>
  <c r="J260" i="25"/>
  <c r="K260" i="25"/>
  <c r="L260" i="25"/>
  <c r="J261" i="25"/>
  <c r="K261" i="25"/>
  <c r="L261" i="25"/>
  <c r="J262" i="25"/>
  <c r="K262" i="25"/>
  <c r="L262" i="25"/>
  <c r="J263" i="25"/>
  <c r="K263" i="25"/>
  <c r="L263" i="25"/>
  <c r="J264" i="25"/>
  <c r="K264" i="25"/>
  <c r="L264" i="25"/>
  <c r="J265" i="25"/>
  <c r="K265" i="25"/>
  <c r="L265" i="25"/>
  <c r="J266" i="25"/>
  <c r="K266" i="25"/>
  <c r="L266" i="25"/>
  <c r="J267" i="25"/>
  <c r="K267" i="25"/>
  <c r="L267" i="25"/>
  <c r="J268" i="25"/>
  <c r="K268" i="25"/>
  <c r="L268" i="25"/>
  <c r="J269" i="25"/>
  <c r="K269" i="25"/>
  <c r="L269" i="25"/>
  <c r="J270" i="25"/>
  <c r="K270" i="25"/>
  <c r="L270" i="25"/>
  <c r="J271" i="25"/>
  <c r="K271" i="25"/>
  <c r="L271" i="25"/>
  <c r="J272" i="25"/>
  <c r="K272" i="25"/>
  <c r="L272" i="25"/>
  <c r="J273" i="25"/>
  <c r="K273" i="25"/>
  <c r="L273" i="25"/>
  <c r="J274" i="25"/>
  <c r="K274" i="25"/>
  <c r="L274" i="25"/>
  <c r="J275" i="25"/>
  <c r="K275" i="25"/>
  <c r="L275" i="25"/>
  <c r="J276" i="25"/>
  <c r="K276" i="25"/>
  <c r="L276" i="25"/>
  <c r="J277" i="25"/>
  <c r="K277" i="25"/>
  <c r="L277" i="25"/>
  <c r="J278" i="25"/>
  <c r="K278" i="25"/>
  <c r="L278" i="25"/>
  <c r="J279" i="25"/>
  <c r="K279" i="25"/>
  <c r="L279" i="25"/>
  <c r="D40" i="28"/>
  <c r="G40" i="28"/>
  <c r="H40" i="28"/>
  <c r="I40" i="28"/>
  <c r="J40" i="28"/>
  <c r="K40" i="28"/>
  <c r="D41" i="28"/>
  <c r="G41" i="28"/>
  <c r="H41" i="28"/>
  <c r="I41" i="28"/>
  <c r="J41" i="28"/>
  <c r="K41" i="28"/>
  <c r="H8" i="28" l="1"/>
  <c r="C40" i="30" l="1"/>
  <c r="C38" i="30"/>
  <c r="C45" i="30" l="1"/>
  <c r="C64" i="30"/>
  <c r="C63" i="30"/>
  <c r="C74" i="30"/>
  <c r="C86" i="30"/>
  <c r="C83" i="30"/>
  <c r="C72" i="30"/>
  <c r="C82" i="30"/>
  <c r="C81" i="30"/>
  <c r="C80" i="30"/>
  <c r="C79" i="30"/>
  <c r="C85" i="30"/>
  <c r="C77" i="30"/>
  <c r="C84" i="30"/>
  <c r="C76" i="30"/>
  <c r="C75" i="30"/>
  <c r="C73" i="30"/>
  <c r="C71" i="30"/>
  <c r="C69" i="30"/>
  <c r="C70" i="30"/>
  <c r="C78" i="30"/>
  <c r="C66" i="30"/>
  <c r="C60" i="30"/>
  <c r="C61" i="30"/>
  <c r="C59" i="30"/>
  <c r="C56" i="30"/>
  <c r="C54" i="30"/>
  <c r="C55" i="30"/>
  <c r="C62" i="30"/>
  <c r="C68" i="30"/>
  <c r="C52" i="30"/>
  <c r="C51" i="30"/>
  <c r="C50" i="30"/>
  <c r="C49" i="30"/>
  <c r="C48" i="30"/>
  <c r="C53" i="30"/>
  <c r="C47" i="30"/>
  <c r="C44" i="30"/>
  <c r="C43" i="30"/>
  <c r="C46" i="30"/>
  <c r="C37" i="30"/>
  <c r="C67" i="30"/>
  <c r="C58" i="30"/>
  <c r="C65" i="30"/>
  <c r="C39" i="30"/>
  <c r="C57" i="30"/>
  <c r="C36" i="30"/>
  <c r="C42" i="30"/>
  <c r="C41" i="30"/>
  <c r="C35" i="30"/>
  <c r="C33" i="30"/>
  <c r="C34" i="30"/>
  <c r="C32" i="30"/>
  <c r="C29" i="30"/>
  <c r="C30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" i="30"/>
  <c r="C4" i="30"/>
  <c r="C31" i="30"/>
  <c r="C3" i="30"/>
  <c r="C2" i="30"/>
  <c r="L3" i="25" l="1"/>
  <c r="L4" i="25"/>
  <c r="L5" i="25"/>
  <c r="L6" i="25"/>
  <c r="L7" i="25"/>
  <c r="L8" i="25"/>
  <c r="L9" i="25"/>
  <c r="L10" i="25"/>
  <c r="L11" i="25"/>
  <c r="L12" i="25"/>
  <c r="L13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L28" i="25"/>
  <c r="L29" i="25"/>
  <c r="L30" i="25"/>
  <c r="L31" i="25"/>
  <c r="L32" i="25"/>
  <c r="L33" i="25"/>
  <c r="L34" i="25"/>
  <c r="L35" i="25"/>
  <c r="L36" i="25"/>
  <c r="L37" i="25"/>
  <c r="L38" i="25"/>
  <c r="L39" i="25"/>
  <c r="L40" i="25"/>
  <c r="L41" i="25"/>
  <c r="L42" i="25"/>
  <c r="L43" i="25"/>
  <c r="L44" i="25"/>
  <c r="L45" i="25"/>
  <c r="L46" i="25"/>
  <c r="L47" i="25"/>
  <c r="L48" i="25"/>
  <c r="L49" i="25"/>
  <c r="L50" i="25"/>
  <c r="L51" i="25"/>
  <c r="L52" i="25"/>
  <c r="L53" i="25"/>
  <c r="L54" i="25"/>
  <c r="L55" i="25"/>
  <c r="L56" i="25"/>
  <c r="L57" i="25"/>
  <c r="L2" i="25"/>
  <c r="G38" i="28" l="1"/>
  <c r="G18" i="28" l="1"/>
  <c r="H9" i="28" l="1"/>
  <c r="H10" i="28"/>
  <c r="H11" i="28"/>
  <c r="H12" i="28"/>
  <c r="H13" i="28"/>
  <c r="H14" i="28"/>
  <c r="H15" i="28"/>
  <c r="H16" i="28"/>
  <c r="H17" i="28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7" i="28"/>
  <c r="D21" i="28" l="1"/>
  <c r="D22" i="28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G21" i="28"/>
  <c r="I21" i="28"/>
  <c r="J21" i="28"/>
  <c r="K21" i="28"/>
  <c r="G22" i="28"/>
  <c r="I22" i="28"/>
  <c r="J22" i="28"/>
  <c r="K22" i="28"/>
  <c r="G23" i="28"/>
  <c r="I23" i="28"/>
  <c r="J23" i="28"/>
  <c r="K23" i="28"/>
  <c r="G24" i="28"/>
  <c r="I24" i="28"/>
  <c r="J24" i="28"/>
  <c r="K24" i="28"/>
  <c r="G25" i="28"/>
  <c r="I25" i="28"/>
  <c r="J25" i="28"/>
  <c r="K25" i="28"/>
  <c r="G26" i="28"/>
  <c r="I26" i="28"/>
  <c r="J26" i="28"/>
  <c r="K26" i="28"/>
  <c r="G27" i="28"/>
  <c r="I27" i="28"/>
  <c r="J27" i="28"/>
  <c r="K27" i="28"/>
  <c r="G28" i="28"/>
  <c r="I28" i="28"/>
  <c r="J28" i="28"/>
  <c r="K28" i="28"/>
  <c r="G29" i="28"/>
  <c r="I29" i="28"/>
  <c r="J29" i="28"/>
  <c r="K29" i="28"/>
  <c r="G30" i="28"/>
  <c r="I30" i="28"/>
  <c r="J30" i="28"/>
  <c r="K30" i="28"/>
  <c r="G31" i="28"/>
  <c r="I31" i="28"/>
  <c r="J31" i="28"/>
  <c r="K31" i="28"/>
  <c r="G32" i="28"/>
  <c r="I32" i="28"/>
  <c r="J32" i="28"/>
  <c r="K32" i="28"/>
  <c r="G33" i="28"/>
  <c r="I33" i="28"/>
  <c r="J33" i="28"/>
  <c r="K33" i="28"/>
  <c r="G34" i="28"/>
  <c r="I34" i="28"/>
  <c r="J34" i="28"/>
  <c r="K34" i="28"/>
  <c r="G35" i="28"/>
  <c r="I35" i="28"/>
  <c r="J35" i="28"/>
  <c r="K35" i="28"/>
  <c r="G36" i="28"/>
  <c r="I36" i="28"/>
  <c r="J36" i="28"/>
  <c r="K36" i="28"/>
  <c r="G37" i="28"/>
  <c r="I37" i="28"/>
  <c r="J37" i="28"/>
  <c r="K37" i="28"/>
  <c r="I38" i="28"/>
  <c r="J38" i="28"/>
  <c r="K38" i="28"/>
  <c r="G39" i="28"/>
  <c r="I39" i="28"/>
  <c r="J39" i="28"/>
  <c r="K39" i="28"/>
  <c r="J35" i="25" l="1"/>
  <c r="K35" i="25"/>
  <c r="J36" i="25"/>
  <c r="K36" i="25"/>
  <c r="J37" i="25"/>
  <c r="K37" i="25"/>
  <c r="J38" i="25"/>
  <c r="K38" i="25"/>
  <c r="J39" i="25"/>
  <c r="K39" i="25"/>
  <c r="J40" i="25"/>
  <c r="K40" i="25"/>
  <c r="J41" i="25"/>
  <c r="K41" i="25"/>
  <c r="J42" i="25"/>
  <c r="K42" i="25"/>
  <c r="J43" i="25"/>
  <c r="K43" i="25"/>
  <c r="J44" i="25"/>
  <c r="K44" i="25"/>
  <c r="J45" i="25"/>
  <c r="K45" i="25"/>
  <c r="J46" i="25"/>
  <c r="K46" i="25"/>
  <c r="J47" i="25"/>
  <c r="K47" i="25"/>
  <c r="J48" i="25"/>
  <c r="K48" i="25"/>
  <c r="J49" i="25"/>
  <c r="K49" i="25"/>
  <c r="J50" i="25"/>
  <c r="K50" i="25"/>
  <c r="J51" i="25"/>
  <c r="K51" i="25"/>
  <c r="J52" i="25"/>
  <c r="K52" i="25"/>
  <c r="J53" i="25"/>
  <c r="K53" i="25"/>
  <c r="J54" i="25"/>
  <c r="K54" i="25"/>
  <c r="J55" i="25"/>
  <c r="K55" i="25"/>
  <c r="J56" i="25"/>
  <c r="K56" i="25"/>
  <c r="J57" i="25"/>
  <c r="K57" i="25"/>
  <c r="D17" i="28" l="1"/>
  <c r="D18" i="28"/>
  <c r="D19" i="28"/>
  <c r="D20" i="28"/>
  <c r="G17" i="28"/>
  <c r="I17" i="28"/>
  <c r="J17" i="28"/>
  <c r="K17" i="28"/>
  <c r="I18" i="28"/>
  <c r="J18" i="28"/>
  <c r="K18" i="28"/>
  <c r="G19" i="28"/>
  <c r="I19" i="28"/>
  <c r="J19" i="28"/>
  <c r="K19" i="28"/>
  <c r="G20" i="28"/>
  <c r="I20" i="28"/>
  <c r="J20" i="28"/>
  <c r="K20" i="28"/>
  <c r="K4" i="28" l="1"/>
  <c r="K8" i="28" l="1"/>
  <c r="K9" i="28"/>
  <c r="K10" i="28"/>
  <c r="K11" i="28"/>
  <c r="K12" i="28"/>
  <c r="K13" i="28"/>
  <c r="K14" i="28"/>
  <c r="K15" i="28"/>
  <c r="K16" i="28"/>
  <c r="K7" i="28"/>
  <c r="E8" i="28" l="1"/>
  <c r="E9" i="28" l="1"/>
  <c r="E10" i="28" s="1"/>
  <c r="E11" i="28" s="1"/>
  <c r="E12" i="28" s="1"/>
  <c r="E13" i="28" s="1"/>
  <c r="E14" i="28" s="1"/>
  <c r="E15" i="28" s="1"/>
  <c r="E16" i="28" s="1"/>
  <c r="E17" i="28" s="1"/>
  <c r="E18" i="28" s="1"/>
  <c r="E19" i="28" s="1"/>
  <c r="E20" i="28" s="1"/>
  <c r="E21" i="28" s="1"/>
  <c r="E22" i="28" s="1"/>
  <c r="E23" i="28" s="1"/>
  <c r="E24" i="28" s="1"/>
  <c r="E25" i="28" s="1"/>
  <c r="E26" i="28" s="1"/>
  <c r="E27" i="28" s="1"/>
  <c r="E28" i="28" s="1"/>
  <c r="E29" i="28" s="1"/>
  <c r="E30" i="28" s="1"/>
  <c r="E31" i="28" s="1"/>
  <c r="E32" i="28" s="1"/>
  <c r="E33" i="28" s="1"/>
  <c r="E34" i="28" s="1"/>
  <c r="E35" i="28" s="1"/>
  <c r="D8" i="28"/>
  <c r="D9" i="28"/>
  <c r="D10" i="28"/>
  <c r="D11" i="28"/>
  <c r="D12" i="28"/>
  <c r="D13" i="28"/>
  <c r="D14" i="28"/>
  <c r="D15" i="28"/>
  <c r="D16" i="28"/>
  <c r="D7" i="28"/>
  <c r="O4" i="28" l="1"/>
  <c r="J16" i="28"/>
  <c r="I16" i="28"/>
  <c r="G16" i="28"/>
  <c r="J15" i="28"/>
  <c r="I15" i="28"/>
  <c r="G15" i="28"/>
  <c r="J14" i="28"/>
  <c r="I14" i="28"/>
  <c r="G14" i="28"/>
  <c r="J13" i="28"/>
  <c r="I13" i="28"/>
  <c r="G13" i="28"/>
  <c r="J12" i="28"/>
  <c r="I12" i="28"/>
  <c r="G12" i="28"/>
  <c r="J11" i="28"/>
  <c r="I11" i="28"/>
  <c r="G11" i="28"/>
  <c r="J10" i="28"/>
  <c r="I10" i="28"/>
  <c r="G10" i="28"/>
  <c r="J9" i="28"/>
  <c r="I9" i="28"/>
  <c r="G9" i="28"/>
  <c r="J8" i="28"/>
  <c r="I8" i="28"/>
  <c r="G8" i="28"/>
  <c r="J7" i="28"/>
  <c r="I7" i="28"/>
  <c r="G7" i="28"/>
  <c r="I4" i="28"/>
  <c r="K34" i="25"/>
  <c r="J34" i="25"/>
  <c r="K33" i="25"/>
  <c r="J33" i="25"/>
  <c r="K32" i="25"/>
  <c r="J32" i="25"/>
  <c r="K31" i="25"/>
  <c r="J31" i="25"/>
  <c r="K30" i="25"/>
  <c r="J30" i="25"/>
  <c r="K29" i="25"/>
  <c r="J29" i="25"/>
  <c r="K28" i="25"/>
  <c r="J28" i="25"/>
  <c r="K27" i="25"/>
  <c r="J27" i="25"/>
  <c r="K26" i="25"/>
  <c r="J26" i="25"/>
  <c r="K25" i="25"/>
  <c r="J25" i="25"/>
  <c r="K24" i="25"/>
  <c r="J24" i="25"/>
  <c r="K23" i="25"/>
  <c r="J23" i="25"/>
  <c r="K22" i="25"/>
  <c r="J22" i="25"/>
  <c r="K21" i="25"/>
  <c r="J21" i="25"/>
  <c r="K20" i="25"/>
  <c r="J20" i="25"/>
  <c r="K19" i="25"/>
  <c r="J19" i="25"/>
  <c r="K18" i="25"/>
  <c r="J18" i="25"/>
  <c r="K17" i="25"/>
  <c r="J17" i="25"/>
  <c r="K16" i="25"/>
  <c r="J16" i="25"/>
  <c r="K15" i="25"/>
  <c r="J15" i="25"/>
  <c r="K14" i="25"/>
  <c r="J14" i="25"/>
  <c r="K13" i="25"/>
  <c r="J13" i="25"/>
  <c r="K12" i="25"/>
  <c r="J12" i="25"/>
  <c r="K11" i="25"/>
  <c r="J11" i="25"/>
  <c r="K10" i="25"/>
  <c r="J10" i="25"/>
  <c r="K9" i="25"/>
  <c r="J9" i="25"/>
  <c r="K8" i="25"/>
  <c r="J8" i="25"/>
  <c r="K7" i="25"/>
  <c r="J7" i="25"/>
  <c r="K6" i="25"/>
  <c r="J6" i="25"/>
  <c r="K5" i="25"/>
  <c r="J5" i="25"/>
  <c r="K4" i="25"/>
  <c r="J4" i="25"/>
  <c r="K3" i="25"/>
  <c r="J3" i="25"/>
  <c r="K2" i="25"/>
  <c r="J2" i="25"/>
  <c r="A40" i="28" l="1"/>
  <c r="B40" i="28" s="1"/>
  <c r="A41" i="28"/>
  <c r="B41" i="28" s="1"/>
  <c r="L40" i="28"/>
  <c r="N40" i="28" s="1"/>
  <c r="L41" i="28"/>
  <c r="N41" i="28" s="1"/>
  <c r="L8" i="28"/>
  <c r="L12" i="28"/>
  <c r="L16" i="28"/>
  <c r="L20" i="28"/>
  <c r="N20" i="28" s="1"/>
  <c r="L24" i="28"/>
  <c r="N24" i="28" s="1"/>
  <c r="L28" i="28"/>
  <c r="N28" i="28" s="1"/>
  <c r="L32" i="28"/>
  <c r="N32" i="28" s="1"/>
  <c r="L37" i="28"/>
  <c r="N37" i="28" s="1"/>
  <c r="L9" i="28"/>
  <c r="L13" i="28"/>
  <c r="L17" i="28"/>
  <c r="N17" i="28" s="1"/>
  <c r="L21" i="28"/>
  <c r="N21" i="28" s="1"/>
  <c r="L25" i="28"/>
  <c r="N25" i="28" s="1"/>
  <c r="L29" i="28"/>
  <c r="N29" i="28" s="1"/>
  <c r="L33" i="28"/>
  <c r="N33" i="28" s="1"/>
  <c r="L38" i="28"/>
  <c r="N38" i="28" s="1"/>
  <c r="L10" i="28"/>
  <c r="L14" i="28"/>
  <c r="L18" i="28"/>
  <c r="N18" i="28" s="1"/>
  <c r="L22" i="28"/>
  <c r="N22" i="28" s="1"/>
  <c r="L26" i="28"/>
  <c r="N26" i="28" s="1"/>
  <c r="L30" i="28"/>
  <c r="N30" i="28" s="1"/>
  <c r="L34" i="28"/>
  <c r="N34" i="28" s="1"/>
  <c r="L39" i="28"/>
  <c r="N39" i="28" s="1"/>
  <c r="L7" i="28"/>
  <c r="N7" i="28" s="1"/>
  <c r="L15" i="28"/>
  <c r="L27" i="28"/>
  <c r="N27" i="28" s="1"/>
  <c r="L35" i="28"/>
  <c r="N35" i="28" s="1"/>
  <c r="L36" i="28"/>
  <c r="N36" i="28" s="1"/>
  <c r="L11" i="28"/>
  <c r="L19" i="28"/>
  <c r="N19" i="28" s="1"/>
  <c r="L23" i="28"/>
  <c r="N23" i="28" s="1"/>
  <c r="L31" i="28"/>
  <c r="N31" i="28" s="1"/>
  <c r="A21" i="28"/>
  <c r="B21" i="28" s="1"/>
  <c r="A25" i="28"/>
  <c r="B25" i="28" s="1"/>
  <c r="A29" i="28"/>
  <c r="B29" i="28" s="1"/>
  <c r="A33" i="28"/>
  <c r="B33" i="28" s="1"/>
  <c r="A38" i="28"/>
  <c r="B38" i="28" s="1"/>
  <c r="A24" i="28"/>
  <c r="B24" i="28" s="1"/>
  <c r="A28" i="28"/>
  <c r="B28" i="28" s="1"/>
  <c r="A32" i="28"/>
  <c r="B32" i="28" s="1"/>
  <c r="A37" i="28"/>
  <c r="B37" i="28" s="1"/>
  <c r="A23" i="28"/>
  <c r="B23" i="28" s="1"/>
  <c r="A27" i="28"/>
  <c r="B27" i="28" s="1"/>
  <c r="A31" i="28"/>
  <c r="B31" i="28" s="1"/>
  <c r="A35" i="28"/>
  <c r="B35" i="28" s="1"/>
  <c r="A36" i="28"/>
  <c r="B36" i="28" s="1"/>
  <c r="A22" i="28"/>
  <c r="B22" i="28" s="1"/>
  <c r="A26" i="28"/>
  <c r="B26" i="28" s="1"/>
  <c r="A30" i="28"/>
  <c r="B30" i="28" s="1"/>
  <c r="A34" i="28"/>
  <c r="B34" i="28" s="1"/>
  <c r="A39" i="28"/>
  <c r="B39" i="28" s="1"/>
  <c r="A17" i="28"/>
  <c r="B17" i="28" s="1"/>
  <c r="A20" i="28"/>
  <c r="B20" i="28" s="1"/>
  <c r="A19" i="28"/>
  <c r="B19" i="28" s="1"/>
  <c r="A18" i="28"/>
  <c r="B18" i="28" s="1"/>
  <c r="A7" i="28"/>
  <c r="B7" i="28" s="1"/>
  <c r="A8" i="28"/>
  <c r="B8" i="28" s="1"/>
  <c r="A9" i="28"/>
  <c r="B9" i="28" s="1"/>
  <c r="A10" i="28"/>
  <c r="B10" i="28" s="1"/>
  <c r="A11" i="28"/>
  <c r="B11" i="28" s="1"/>
  <c r="A12" i="28"/>
  <c r="B12" i="28" s="1"/>
  <c r="A13" i="28"/>
  <c r="B13" i="28" s="1"/>
  <c r="A14" i="28"/>
  <c r="B14" i="28" s="1"/>
  <c r="A15" i="28"/>
  <c r="B15" i="28" s="1"/>
  <c r="A16" i="28"/>
  <c r="B16" i="28" s="1"/>
  <c r="O41" i="28" l="1"/>
  <c r="P41" i="28"/>
  <c r="C41" i="28"/>
  <c r="C40" i="28"/>
  <c r="P40" i="28"/>
  <c r="O40" i="28"/>
  <c r="C36" i="28"/>
  <c r="O36" i="28"/>
  <c r="P36" i="28"/>
  <c r="O23" i="28"/>
  <c r="C23" i="28"/>
  <c r="P23" i="28"/>
  <c r="C22" i="28"/>
  <c r="O22" i="28"/>
  <c r="P22" i="28"/>
  <c r="O28" i="28"/>
  <c r="C28" i="28"/>
  <c r="P28" i="28"/>
  <c r="C27" i="28"/>
  <c r="O27" i="28"/>
  <c r="P27" i="28"/>
  <c r="C35" i="28"/>
  <c r="O35" i="28"/>
  <c r="P35" i="28"/>
  <c r="P25" i="28"/>
  <c r="C25" i="28"/>
  <c r="O25" i="28"/>
  <c r="O37" i="28"/>
  <c r="C37" i="28"/>
  <c r="P37" i="28"/>
  <c r="P21" i="28"/>
  <c r="C21" i="28"/>
  <c r="O21" i="28"/>
  <c r="C29" i="28"/>
  <c r="O29" i="28"/>
  <c r="P29" i="28"/>
  <c r="O32" i="28"/>
  <c r="C32" i="28"/>
  <c r="P32" i="28"/>
  <c r="C34" i="28"/>
  <c r="O34" i="28"/>
  <c r="P34" i="28"/>
  <c r="C33" i="28"/>
  <c r="O33" i="28"/>
  <c r="P33" i="28"/>
  <c r="C39" i="28"/>
  <c r="P39" i="28"/>
  <c r="O39" i="28"/>
  <c r="C26" i="28"/>
  <c r="O26" i="28"/>
  <c r="P26" i="28"/>
  <c r="C38" i="28"/>
  <c r="O38" i="28"/>
  <c r="P38" i="28"/>
  <c r="P24" i="28"/>
  <c r="C24" i="28"/>
  <c r="O24" i="28"/>
  <c r="C31" i="28"/>
  <c r="O31" i="28"/>
  <c r="P31" i="28"/>
  <c r="C30" i="28"/>
  <c r="O30" i="28"/>
  <c r="P30" i="28"/>
  <c r="O20" i="28"/>
  <c r="C20" i="28"/>
  <c r="P20" i="28"/>
  <c r="C17" i="28"/>
  <c r="O17" i="28"/>
  <c r="P17" i="28"/>
  <c r="C19" i="28"/>
  <c r="O19" i="28"/>
  <c r="P19" i="28"/>
  <c r="C18" i="28"/>
  <c r="O18" i="28"/>
  <c r="P18" i="28"/>
  <c r="C7" i="28"/>
  <c r="P7" i="28"/>
  <c r="O7" i="28"/>
  <c r="N16" i="28"/>
  <c r="N15" i="28"/>
  <c r="N14" i="28"/>
  <c r="N13" i="28"/>
  <c r="N12" i="28"/>
  <c r="N11" i="28"/>
  <c r="N10" i="28"/>
  <c r="N9" i="28"/>
  <c r="N8" i="28"/>
  <c r="C8" i="28" l="1"/>
  <c r="P8" i="28"/>
  <c r="O8" i="28"/>
  <c r="C9" i="28"/>
  <c r="P9" i="28"/>
  <c r="O9" i="28"/>
  <c r="C10" i="28"/>
  <c r="P10" i="28"/>
  <c r="O10" i="28"/>
  <c r="C11" i="28"/>
  <c r="P11" i="28"/>
  <c r="O11" i="28"/>
  <c r="C12" i="28"/>
  <c r="P12" i="28"/>
  <c r="O12" i="28"/>
  <c r="C13" i="28"/>
  <c r="P13" i="28"/>
  <c r="O13" i="28"/>
  <c r="C14" i="28"/>
  <c r="P14" i="28"/>
  <c r="O14" i="28"/>
  <c r="C15" i="28"/>
  <c r="P15" i="28"/>
  <c r="O15" i="28"/>
  <c r="C16" i="28"/>
  <c r="P16" i="28"/>
  <c r="O16" i="28"/>
</calcChain>
</file>

<file path=xl/sharedStrings.xml><?xml version="1.0" encoding="utf-8"?>
<sst xmlns="http://schemas.openxmlformats.org/spreadsheetml/2006/main" count="2014" uniqueCount="354">
  <si>
    <t>ELETRODO</t>
  </si>
  <si>
    <t>ADAPTADOR</t>
  </si>
  <si>
    <t>ALICATE PARA CRIMPAGEM DE CONECTORES</t>
  </si>
  <si>
    <t>BATERIA</t>
  </si>
  <si>
    <t>BOCAL LÂMPADA</t>
  </si>
  <si>
    <t>FIO ELÉTRICO COBRE</t>
  </si>
  <si>
    <t>CABO PAR TRANÇADO</t>
  </si>
  <si>
    <t>CABO UTP</t>
  </si>
  <si>
    <t>CABO ELÉTRICO COBRE</t>
  </si>
  <si>
    <t>CABO PARA TELEFONE</t>
  </si>
  <si>
    <t>CALHA LÂMPADA FLUORESCENTE</t>
  </si>
  <si>
    <t>CANALETA PASSAGEM FIO</t>
  </si>
  <si>
    <t>CONECTOR</t>
  </si>
  <si>
    <t>CONJUNTO PLUG TOMADA</t>
  </si>
  <si>
    <t>DISJUNTOR TERMOMAGNÉTICO</t>
  </si>
  <si>
    <t>DISJUNTOR MONOFÁSICO</t>
  </si>
  <si>
    <t>DISJUNTOR TRIPOLAR</t>
  </si>
  <si>
    <t>DISJUNTOR UNIPOLAR</t>
  </si>
  <si>
    <t>ESPELHO PARA INTERRUPTOR</t>
  </si>
  <si>
    <t>EXTENSÃO EM FIO PARALELO</t>
  </si>
  <si>
    <t>FILTRO DE LINHA</t>
  </si>
  <si>
    <t>FIO DE COBRE RÍGIDO</t>
  </si>
  <si>
    <t>FITA ISOLAMENTO ELÉTRICO</t>
  </si>
  <si>
    <t>FITA GUIA</t>
  </si>
  <si>
    <t>INTERRUPTOR DE EMBUTIR</t>
  </si>
  <si>
    <t>LÂMPADA VAPOR SÓDIO</t>
  </si>
  <si>
    <t>LÂMPADA FLUORESCENTE</t>
  </si>
  <si>
    <t>LÂMPADA ELETRÔNICA FLUORESCENTE</t>
  </si>
  <si>
    <t>LÂMPADA HALÓGENA</t>
  </si>
  <si>
    <t>LÂMPADA MISTA PARA BOCAL</t>
  </si>
  <si>
    <t>LÂMPADA VAPOR MERCÚRIO</t>
  </si>
  <si>
    <t>LUMINÁRIA PARA LÂMPADA FLUORESCENTE</t>
  </si>
  <si>
    <t>LUVA ELETRODUTO</t>
  </si>
  <si>
    <t>PILHA</t>
  </si>
  <si>
    <t>PILHA RECARREGÁVEL</t>
  </si>
  <si>
    <t>PLACA CEGA</t>
  </si>
  <si>
    <t>PLUG PARA TOMADA</t>
  </si>
  <si>
    <t>REATOR PARTIDA RÁPIDA</t>
  </si>
  <si>
    <t>RECEPTÁCULO PARA LÂMPADA</t>
  </si>
  <si>
    <t>RELÊ FOTO ELÉTRICO</t>
  </si>
  <si>
    <t>SOQUETE</t>
  </si>
  <si>
    <t>TOMADA CONECTOR FÊMEA</t>
  </si>
  <si>
    <t>TOMADA DE EMBUTIR</t>
  </si>
  <si>
    <t>TOMADA TELEFONE</t>
  </si>
  <si>
    <t>TOMADA EXTERNA,</t>
  </si>
  <si>
    <t>Total Geral</t>
  </si>
  <si>
    <t>LÂMPADA ELETRÔNICA</t>
  </si>
  <si>
    <t>LUMINÁRIA DE EMERGÊNCIA</t>
  </si>
  <si>
    <t>CARREGADOR DE PILHA</t>
  </si>
  <si>
    <t>Cod. SICOP</t>
  </si>
  <si>
    <t>Descr. Órgão SICOP</t>
  </si>
  <si>
    <t>Código e-Compras</t>
  </si>
  <si>
    <t>Tipo</t>
  </si>
  <si>
    <t>Descrição e-Compras</t>
  </si>
  <si>
    <t>Rótulos de Linha</t>
  </si>
  <si>
    <t>Soma de Consumo Médio do Período</t>
  </si>
  <si>
    <t>Quantitativo por Item para Registo de Preços</t>
  </si>
  <si>
    <t>GRUPO: Elétrico e Eletrônico</t>
  </si>
  <si>
    <t>Grupo Materiais</t>
  </si>
  <si>
    <t>Cód. Item</t>
  </si>
  <si>
    <t>Soma</t>
  </si>
  <si>
    <t>Qtd Itens</t>
  </si>
  <si>
    <t>Itens-Órgãos</t>
  </si>
  <si>
    <t>UO</t>
  </si>
  <si>
    <t>Descrição Órgão</t>
  </si>
  <si>
    <t>TCB - Sociedade de Transportes Coletivos de Brasília Ltda</t>
  </si>
  <si>
    <t>Itens-Órgãos-Descrição</t>
  </si>
  <si>
    <t>Descrição</t>
  </si>
  <si>
    <t>Selecione sua U.O.:</t>
  </si>
  <si>
    <t>Média Consumo (A)</t>
  </si>
  <si>
    <t>Diferença (B) - (A)</t>
  </si>
  <si>
    <t>Variação Qtd. Estimada x Média Consumo</t>
  </si>
  <si>
    <t>U.O.</t>
  </si>
  <si>
    <t>Qtd solicitada</t>
  </si>
  <si>
    <t>Código_Item</t>
  </si>
  <si>
    <t>Qtd. Estimada</t>
  </si>
  <si>
    <t>Estimativa Final (B)</t>
  </si>
  <si>
    <t>Item nº</t>
  </si>
  <si>
    <t>Unid. Fonec.</t>
  </si>
  <si>
    <t>Unid. Fornec.</t>
  </si>
  <si>
    <t>Informe no campo ao lado os possíveis locais de entrega:</t>
  </si>
  <si>
    <t>PLANILHA DE DIMENSIONAMENTO</t>
  </si>
  <si>
    <t>Administração Regional da Candangolândia - RA XIX</t>
  </si>
  <si>
    <t>Administração Regional da Fercal - RA XXXI</t>
  </si>
  <si>
    <t>Administração Regional do Sudoeste/Octogonal - RA XXII</t>
  </si>
  <si>
    <t>Administração Regional de Águas Claras - RA XX</t>
  </si>
  <si>
    <t>Administração Regional de Brazlândia - RA IV</t>
  </si>
  <si>
    <t>Administração Regional de Ceilândia - RA IX</t>
  </si>
  <si>
    <t>Administração Regional de Itapoã - RA XXVIII</t>
  </si>
  <si>
    <t>Administração Regional de Planaltina - RA VI</t>
  </si>
  <si>
    <t>Administração Regional de Samambaia - RA XII</t>
  </si>
  <si>
    <t>Administração Regional de Santa Maria - RA XIII</t>
  </si>
  <si>
    <t>Administração Regional de São Sebastião - RA XIV</t>
  </si>
  <si>
    <t>Administração Regional de Sobradinho - RA V</t>
  </si>
  <si>
    <t>Administração Regional de Sobradinho II - RA XXVI</t>
  </si>
  <si>
    <t>Administração Regional de Taguatinga - RA III</t>
  </si>
  <si>
    <t>Administração Regional de Vicente Pires - RA XXX</t>
  </si>
  <si>
    <t>Administração Regional do Cruzeiro - RA XI</t>
  </si>
  <si>
    <t>Administração Regional do Gama - RA II</t>
  </si>
  <si>
    <t>Administração Regional do Guará - RA X</t>
  </si>
  <si>
    <t>Administração Regional do Jardim Botânico - RA XXVII</t>
  </si>
  <si>
    <t>Administração Regional do Lago Norte - RA XVIII</t>
  </si>
  <si>
    <t>Administração Regional do Lago Sul - RA XVI</t>
  </si>
  <si>
    <t>Administração Regional do Núcleo Bandeirante - RA VIII</t>
  </si>
  <si>
    <t>Administração Regional do Paranoá - RA VII</t>
  </si>
  <si>
    <t>Administração Regional do Park Way - RA XXIV</t>
  </si>
  <si>
    <t>Administração Regional do Plano Piloto - RA I</t>
  </si>
  <si>
    <t>Administração Regional do Recanto das Emas - RA XV</t>
  </si>
  <si>
    <t>Administração Regional do Riacho Fundo I - RA XVII</t>
  </si>
  <si>
    <t>Administração Regional do Riacho Fundo II - RA XXI</t>
  </si>
  <si>
    <t>Administração Regional do SCIA/Estrutural - RA XXV</t>
  </si>
  <si>
    <t>Administração Regional do SAI - RA XXIX</t>
  </si>
  <si>
    <t>Administração Regional do Varjão - RA XXIII</t>
  </si>
  <si>
    <t>AGEFIS - Agência de Fiscalização do Distrito Federal</t>
  </si>
  <si>
    <t>ADASA - Agência Reguladora de Águas e Saneamento do DF</t>
  </si>
  <si>
    <t>ArPDF - Arquivo Público do Distrito Federal</t>
  </si>
  <si>
    <t>CODEPLAN - Cia de Desenvolvimento do Planalto Central</t>
  </si>
  <si>
    <t>CODHAB - Companhia de Desenvolvimento Habitacional do Distrito Federal</t>
  </si>
  <si>
    <t>CAESB - Companhia de Saneamento Ambiental do Distrito Federal</t>
  </si>
  <si>
    <t>METRÔ - Companhia do Metropolitano de Brasília</t>
  </si>
  <si>
    <t>CEB - Companhia Energética de Brasília</t>
  </si>
  <si>
    <t>TERRACAP - Companhia Imobiliária de Brasília</t>
  </si>
  <si>
    <t>NOVACAP - Companhia Urbanizadora da Nova Capital do Brasil</t>
  </si>
  <si>
    <t>CGDF - Controladoria Geral do Distrito Federal</t>
  </si>
  <si>
    <t>CBMDF - Corpo de Bombeiros Militar do Distrito Federal</t>
  </si>
  <si>
    <t>DPDF - Defensoria Pública do Distrito Federal</t>
  </si>
  <si>
    <t>DER - Departamento de Estradas e Rodagens do DF</t>
  </si>
  <si>
    <t>DETRAN - Departamento de Trânsito do Distrito Federal</t>
  </si>
  <si>
    <t>EMATER - Empresa de Assistência Técnica e Extensão Rural do DF</t>
  </si>
  <si>
    <t>FUNAP - Fundação de Amparo ao Trabalhador Preso</t>
  </si>
  <si>
    <t>FAP - Fundação de Apoio à Pesquisa</t>
  </si>
  <si>
    <t>FEPECS - Fundação de Ensino e Pesquisa em Ciências de Saúde</t>
  </si>
  <si>
    <t>FHB - Fundação Hemocentro de Brasília</t>
  </si>
  <si>
    <t>FJZB - Fundação Jardim Zoológico de Brasília</t>
  </si>
  <si>
    <t>FUNAB - Fundação Universidade Aberta do Distrito Federal</t>
  </si>
  <si>
    <t>GVG - Gabinete do Vice-Governador</t>
  </si>
  <si>
    <t>PROCON - Instituto de Defesa do Consumidor</t>
  </si>
  <si>
    <t>IPREV - Instituto de Previdencia dos Servidores do Distrito Federal</t>
  </si>
  <si>
    <t>IBRAM - Instituto do Meio Ambiente e dos Recursos Hídricos do Distrito Federal</t>
  </si>
  <si>
    <t>JBB - Jardim Botânico de Brasília</t>
  </si>
  <si>
    <t>PCDF - Polícia Civil do Distrito Federal</t>
  </si>
  <si>
    <t>PMDF - Polícia Militar do Distrito Federal</t>
  </si>
  <si>
    <t>PGDF - Procuradoria Geral do Distrito Federal</t>
  </si>
  <si>
    <t>CACI - Secretaria de Estado da Casa Civil, Relações Institucionais e Sociais do Distrito Federal</t>
  </si>
  <si>
    <t>SEGETH - Secretaria de Estado da Gestão do Território e Habitação</t>
  </si>
  <si>
    <t>SECID - Secretaria de Estado das Cidades</t>
  </si>
  <si>
    <t>SEAGRI - Secretaria de Estado de Agricultura, Abastecimento e Desenvolvimento Rural</t>
  </si>
  <si>
    <t>SECOM - Secretaria de Estado de Comunicação</t>
  </si>
  <si>
    <t>SECULT - Secretaria de Estado de Cultura</t>
  </si>
  <si>
    <t>SEDICT - Secretaria de Estado de Economia, Desenvolvimento Sustentável, Inovação, Ciência e Tecnologia</t>
  </si>
  <si>
    <t>SEE - Secretaria de Estado de Educação</t>
  </si>
  <si>
    <t>SETUL - Secretaria de Estado de Esporte, Turismo e Lazer</t>
  </si>
  <si>
    <t>SEF - Secretaria de Estado de Fazenda</t>
  </si>
  <si>
    <t>SINESP - Secretaria de Estado de Infraestrutura e Serviços Públicos</t>
  </si>
  <si>
    <t>SEJUS - Secretaria de Estado de Justiça e Cidadania</t>
  </si>
  <si>
    <t>SEMA - Secretaria de Estado de Meio-Ambiente</t>
  </si>
  <si>
    <t>SEMOB - Secretaria de Estado de Mobilidade</t>
  </si>
  <si>
    <t>SEPLAG - Secretaria de Estado de Planejamento, Orçamento e Gestão</t>
  </si>
  <si>
    <t>SECRIA - Secretaria de Estado de Políticas para Crianças, Adolescentes e Juventude</t>
  </si>
  <si>
    <t>SES - Secretaria de Estado de Saúde</t>
  </si>
  <si>
    <t>SSP - Secretaria de Estado de Segurança Pública e Paz Social</t>
  </si>
  <si>
    <t>SEDESTMIDH - Secretaria de Estado de Trabalho, Desenvolvimento Social, Mulheres, Igualdade Racial e Direitos Humanos</t>
  </si>
  <si>
    <t>SLU - Serviço de Limpeza Urbana</t>
  </si>
  <si>
    <t>DFTRANS - Transporte Urbano do DF</t>
  </si>
  <si>
    <t>CEASA - Central de Abastecimento do DF</t>
  </si>
  <si>
    <t>CLDF - Câmara Legislativa do Distrito Federal</t>
  </si>
  <si>
    <t>ADM. REGIONAL</t>
  </si>
  <si>
    <t>SECRETARIA</t>
  </si>
  <si>
    <t>ENTIDADE</t>
  </si>
  <si>
    <t>TIPO</t>
  </si>
  <si>
    <t>UO 2</t>
  </si>
  <si>
    <t>SCIA RA XXV</t>
  </si>
  <si>
    <t>SECRIANCA</t>
  </si>
  <si>
    <t>SEDESTMIDH</t>
  </si>
  <si>
    <t>UNIDADE</t>
  </si>
  <si>
    <t>PROC. SEI Nº 00410-00020862/2017-92</t>
  </si>
  <si>
    <t>3.3.90.30.22.01.0019.000018-01</t>
  </si>
  <si>
    <t>BALDE</t>
  </si>
  <si>
    <t xml:space="preserve">BALDE, Material: Plástico, Capacidade: 5 litros, Características Adicionais: Com Alça. </t>
  </si>
  <si>
    <t>FJZB</t>
  </si>
  <si>
    <t>CASA CIVIL</t>
  </si>
  <si>
    <t>IBRAM</t>
  </si>
  <si>
    <t>BANHEIRA</t>
  </si>
  <si>
    <t>I/SEMIDH</t>
  </si>
  <si>
    <t>3.3.90.30.22.02.0008.000004-01</t>
  </si>
  <si>
    <t>APARELHO DE BARBEAR</t>
  </si>
  <si>
    <t>APARELHO DE BARBEAR, Material Corpo: Plástico, Tipo Uso: Descartável, Quantidade de lâminas: 02, Unidade De Fornecimento: Pacote com 02 unidades.</t>
  </si>
  <si>
    <t>PACOTE</t>
  </si>
  <si>
    <t>3.3.90.30.22.01.0026.000126-01</t>
  </si>
  <si>
    <t>CAPACHO</t>
  </si>
  <si>
    <t>CAPACHO, Material: fibra sintética, Comprimento: 200 cm, Largura: 100 cm, Espessura: entre 5 e 10 mm, Características Adicionais: antiderrapante.</t>
  </si>
  <si>
    <t>I/SEDHS</t>
  </si>
  <si>
    <t>SSP</t>
  </si>
  <si>
    <t>SEJUS</t>
  </si>
  <si>
    <t>CODEPLAN</t>
  </si>
  <si>
    <t>SEC</t>
  </si>
  <si>
    <t>3.3.90.30.22.03.0020.000024-01</t>
  </si>
  <si>
    <t>CERA</t>
  </si>
  <si>
    <t>CERA, Composição: líquida, Aplicação: para assoalho, Características Adicionais: incolor, Unidade De Fornecimento: embalagem com 750ml.</t>
  </si>
  <si>
    <t>GVG</t>
  </si>
  <si>
    <t>TAGUA RA III</t>
  </si>
  <si>
    <t>3.3.90.30.22.02.0009.000001-02</t>
  </si>
  <si>
    <t>CREME DENTAL</t>
  </si>
  <si>
    <t>CREME DENTAL,Composição: 1000 ppm de flúor, contendo monofluorfosfato, Unidade De Fornecimento: tubo de 90 gramas</t>
  </si>
  <si>
    <t>BRAZLAND RA IV</t>
  </si>
  <si>
    <t>SOBRADINHO RA V</t>
  </si>
  <si>
    <t>SAMAMB RA XII</t>
  </si>
  <si>
    <t>VICENTE PIRES RA XXX</t>
  </si>
  <si>
    <t>SINESP</t>
  </si>
  <si>
    <t>3.3.90.30.22.01.0016.000001-01</t>
  </si>
  <si>
    <t>DESENTUPIDOR</t>
  </si>
  <si>
    <t>DESENTUPIDOR, Material Bocal: plástico flexível, Material Cabo: madeira, Comprimento: 15 cm, Aplicação: pia.</t>
  </si>
  <si>
    <t>SLU</t>
  </si>
  <si>
    <t>SEAGRI</t>
  </si>
  <si>
    <t>3.3.90.30.22.01.0016.000002-01</t>
  </si>
  <si>
    <t>DESENTUPIDOR, Material Bocal: plástico flexível, Material Cabo: madeira, Comprimento: 70 cm, Aplicação: vaso sanitário</t>
  </si>
  <si>
    <t>SEMOB</t>
  </si>
  <si>
    <t>JBB</t>
  </si>
  <si>
    <t>ADASA</t>
  </si>
  <si>
    <t>NOVACAP</t>
  </si>
  <si>
    <t>DFTRANS</t>
  </si>
  <si>
    <t>SAO SEBT RA XIV</t>
  </si>
  <si>
    <t>SEE</t>
  </si>
  <si>
    <t>3.3.90.30.22.01.0003.000002-01</t>
  </si>
  <si>
    <t>ESCOVA SANITÁRIA</t>
  </si>
  <si>
    <t>ESCOVA SANITÁRIA, Material Cerdas: Nylon, Aplicação: Limpeza de vaso sanitário, Material Cabo: Plástico.</t>
  </si>
  <si>
    <t>RIACHO F 2 RA XXI</t>
  </si>
  <si>
    <t>3.3.90.30.22.01.0015.000002-01</t>
  </si>
  <si>
    <t>ESPANADOR</t>
  </si>
  <si>
    <t>ESPANADOR, Material: pena de avestruz, Material Cabo: madeira, Comprimento: 60 cm.</t>
  </si>
  <si>
    <t>3.3.90.30.22.01.0001.000009-01</t>
  </si>
  <si>
    <t>ESPONJA LIMPEZA</t>
  </si>
  <si>
    <t>CEILANDIA RA IX</t>
  </si>
  <si>
    <t>STA MA RA XIII</t>
  </si>
  <si>
    <t>REC EMAS RA XV</t>
  </si>
  <si>
    <t>SEDES</t>
  </si>
  <si>
    <t>FUNAP</t>
  </si>
  <si>
    <t>AGUAS CLARAS RA XX</t>
  </si>
  <si>
    <t>FHB</t>
  </si>
  <si>
    <t>SEMA</t>
  </si>
  <si>
    <t>BANDEIR RA VIII</t>
  </si>
  <si>
    <t>GUARA RA X</t>
  </si>
  <si>
    <t>PARK WAY RA XXIV</t>
  </si>
  <si>
    <t>I/SETUR</t>
  </si>
  <si>
    <t>SETUL</t>
  </si>
  <si>
    <t>CGDF</t>
  </si>
  <si>
    <t>JB RA XXVII</t>
  </si>
  <si>
    <t>DPDF</t>
  </si>
  <si>
    <t>3.3.90.30.22.01.0014.000001-02</t>
  </si>
  <si>
    <t>ESTOPA LIMPEZA,Material: fio algodão alvejado, Características Adicionais: 1ª qualidade, Unidade De Fornecimento: pacote com 1 quilograma</t>
  </si>
  <si>
    <t>SEPLAG</t>
  </si>
  <si>
    <t>PLANO PILOTO RA I</t>
  </si>
  <si>
    <t>PGDF</t>
  </si>
  <si>
    <t>3.3.90.30.22.02.0004.000041-01</t>
  </si>
  <si>
    <t>FRALDA DESCARTÁVEL</t>
  </si>
  <si>
    <t>FRALDA DESCARTÁVEL, Material: Polímero superabsorvente, Tipo Uso: Geriátrico, Formato: Anatômico, Tamanho: Grande.</t>
  </si>
  <si>
    <t>3.3.90.30.22.02.0004.000036-01</t>
  </si>
  <si>
    <t>FRALDA DESCARTÁVEL,Material: Polímero superabsorvente, Tipo Uso: Geriátrico, Formato: Anatômico, Tamanho: Médio.</t>
  </si>
  <si>
    <t>3.3.90.30.22.02.0004.000037-01</t>
  </si>
  <si>
    <t>FRALDA DESCARTÁVEL,Material: Polímero superabsorvente, Tipo Uso: Infantil, Formato: Anatômico, Tamanho: Pequeno.</t>
  </si>
  <si>
    <t>CBMDF</t>
  </si>
  <si>
    <t>3.3.90.30.22.02.0004.000039-01</t>
  </si>
  <si>
    <t>FRALDA DESCARTÁVEL,Material: Polímero superabsorvente, Tipo Uso: Infantil, Formato: Anatômico, Tamanho: Grande.</t>
  </si>
  <si>
    <t>3.3.90.30.22.02.0004.000038-01</t>
  </si>
  <si>
    <t>FRALDA DESCARTÁVEL,Material: Polímero superabsorvente, Tipo Uso: Infantil, Formato: Anatômico, Tamanho: Médio.</t>
  </si>
  <si>
    <t>3.3.90.30.22.02.0004.000043-01</t>
  </si>
  <si>
    <t>FRALDA DESCARTÁVEL,Material: Polímero superabsorvente, Tipo Uso: Infantil, Formato: Anatômico, Tamanho: XG.</t>
  </si>
  <si>
    <t>3.3.90.30.22.02.0015.000003-02</t>
  </si>
  <si>
    <t>GUARDANAPO</t>
  </si>
  <si>
    <t>GUARDANAPO, Material: papel de seda, Comprimento: 14 cm, Largura: 14 cm, Unidade De Fornecimento: pacote com 500 unidades.</t>
  </si>
  <si>
    <t>SEGAD</t>
  </si>
  <si>
    <t>SEF</t>
  </si>
  <si>
    <t>FAP</t>
  </si>
  <si>
    <t>CODHAB/DF</t>
  </si>
  <si>
    <t>SOBRADINHO 2 RA XXVI</t>
  </si>
  <si>
    <t>SEGETH</t>
  </si>
  <si>
    <t>3.3.90.30.22.03.0013.000007-01</t>
  </si>
  <si>
    <t>LUSTRA MÓVEIS</t>
  </si>
  <si>
    <t>LUSTRA MÓVEIS, Composição: fragrância e preservantes, Características: limpeza, brilho e proteção, Aspecto Físico: líquido, Unidade De Fornecimento: frasco de 200 ml.</t>
  </si>
  <si>
    <t>FRASCO</t>
  </si>
  <si>
    <t>PANO LIMPEZA</t>
  </si>
  <si>
    <t>SIA RA XXIX</t>
  </si>
  <si>
    <t>3.3.90.30.22.01.0074.000002-01</t>
  </si>
  <si>
    <t>PANO MULTI USO PARA LIMPEZA</t>
  </si>
  <si>
    <t>PANO MULTI USO PARA LIMPEZA, Características: 100% fibras de viscose, látex sintético, Dimensões: 60 x 33 cm, Unidade de Fornecimento: Pacote com 05 unidades.</t>
  </si>
  <si>
    <t>3.3.90.30.22.03.0009.000006-01</t>
  </si>
  <si>
    <t>PASTA SAPONÁCEA</t>
  </si>
  <si>
    <t>PASTA SAPONÁCEA, Composição: Saponáceo, Unidade De Fornecimento: Pote com 500 gramas.</t>
  </si>
  <si>
    <t>3.3.90.30.22.02.0033.000001-01</t>
  </si>
  <si>
    <t>PRENDEDOR CABELO</t>
  </si>
  <si>
    <t>PRENDEDOR CABELO, Tipo: piranha, Tamanho: no mínimo 06cm, Cor: a escolher</t>
  </si>
  <si>
    <t>3.3.90.30.22.01.0002.000045-01</t>
  </si>
  <si>
    <t>SACO PARA LIXO</t>
  </si>
  <si>
    <t>SACO PARA LIXO, Material: Plástico, Capacidade: 100 Litros, Cor: À escolher, Unidade De Fornecimento: Pacote com 100 unidades.</t>
  </si>
  <si>
    <t>EMATER</t>
  </si>
  <si>
    <t>LAGO N RA XVIII</t>
  </si>
  <si>
    <t>3.3.90.30.22.03.0002.000002-02</t>
  </si>
  <si>
    <t>SODA CÁUSTICA</t>
  </si>
  <si>
    <t>SODA CÁUSTICA, Aspecto Físico: escamas brancas, Aplicação: limpeza geral, Unidade De Fornecimento: embalagem de 1kg.</t>
  </si>
  <si>
    <t>3.3.90.30.22.01.0083.000002-01</t>
  </si>
  <si>
    <t>PAPEL TOALHA</t>
  </si>
  <si>
    <t>PAPEL TOALHA, Material: Celulose vegetal, Dimensões Mínimas: 27 x 23 cm, Cor: Branca, Características Adicionais: Não reciclado, 02 dobras, Unidade de fornecimento: Pacote com 1250 unidades.</t>
  </si>
  <si>
    <t>Estoque Atual</t>
  </si>
  <si>
    <t>Consumo Médio do período out/15 à out/17</t>
  </si>
  <si>
    <t>Material de Higiene e Produção de Higienização</t>
  </si>
  <si>
    <t>3.3.90.30.22.03.0081.000002-01</t>
  </si>
  <si>
    <t>3.3.90.30.22.04.0001.000009-01</t>
  </si>
  <si>
    <t>3.3.90.30.22.03.0114.000001-01</t>
  </si>
  <si>
    <t>3.3.90.30.22.03.0080.000002-01</t>
  </si>
  <si>
    <t>3.3.90.30.22.02.0042.000003-01</t>
  </si>
  <si>
    <t>3.3.90.30.22.02.0034.000001-01</t>
  </si>
  <si>
    <t>3.3.90.30.22.02.0028.000001-01</t>
  </si>
  <si>
    <t>3.3.90.30.22.01.0046.000004-01</t>
  </si>
  <si>
    <t>BARRILHA, Aplicação: tratamento de água, Unidade De Fornecimento: saco com 25 kg.</t>
  </si>
  <si>
    <t>CREME CONDICIONADOR CABELOS, Composição: Neutro, Aplicação: Todos os tipos de cabelos, Unidade De Fornecimento: Frasco com 300 ml.</t>
  </si>
  <si>
    <t>DESODORIZANTE SANITÁRIO, Aspecto Físico: sólido, Fragrância: a escolher, Unidade De Fornecimento: embalagem entre 25 e 40 gramas.</t>
  </si>
  <si>
    <t>ESCOVA PARA UNHAS, Material: Plástico (corpo), sintético (cerdas), Dimensões: Apróx. 2,58 x 8 cm.</t>
  </si>
  <si>
    <t>GRAMPO CABELO,Tipo: comun, Aplicação: para cabelo, Cor: a escolher, Unidade De Fornecimento: caixa com 100 unidades</t>
  </si>
  <si>
    <t>LIXA PARA MANICURE, Material: papelão, Aplicação: para unhas</t>
  </si>
  <si>
    <t>PRENDEDOR DE ROUPA, Material: Plástico, Tamanho: Grande, Unidade De Fornecimento: Pacote com 12 unidades.</t>
  </si>
  <si>
    <t>SABONETEIRA, Material: plástico, Capacidade: 01 barra de sabonete 90g, Características Adicionais: com tampa, incolor.</t>
  </si>
  <si>
    <t>SOLVENTE ECOLÓGICO, Aplicação: Limpeza e desengraxe geral, Unidade De Fornecimento: Embalagem de 20 litros.</t>
  </si>
  <si>
    <t>BARRILHA</t>
  </si>
  <si>
    <t>CREME CONDICIONADOR CABELOS</t>
  </si>
  <si>
    <t>DESODORIZANTE SANITÁRIO</t>
  </si>
  <si>
    <t>ESCOVA PARA UNHAS</t>
  </si>
  <si>
    <t>GRAMPO CABELO</t>
  </si>
  <si>
    <t>LIXA PARA MANICURE</t>
  </si>
  <si>
    <t>PRENDEDOR DE ROUPA</t>
  </si>
  <si>
    <t>SABONETEIRA</t>
  </si>
  <si>
    <t>SOLVENTE ECOLÓGICO</t>
  </si>
  <si>
    <t>LENÇO UMEDECIDO</t>
  </si>
  <si>
    <t>saco</t>
  </si>
  <si>
    <t>frasco</t>
  </si>
  <si>
    <t>unidade</t>
  </si>
  <si>
    <t>caixa</t>
  </si>
  <si>
    <t>pacote</t>
  </si>
  <si>
    <t>SECULT</t>
  </si>
  <si>
    <t>ESPONJA LIMPEZA, Material: aço, Apresentação: pacote com 08 unidades.</t>
  </si>
  <si>
    <t>3.3.90.30.22.01.0001.000010-01</t>
  </si>
  <si>
    <t>3.3.90.30.22.01.0007.000007-01</t>
  </si>
  <si>
    <t>PANO LIMPEZA CHÃO, Material: algodão alvejado, Dimensões Minimas: 85 x 40 cm.</t>
  </si>
  <si>
    <t>3.3.90.30.22.01.0083.000004-01</t>
  </si>
  <si>
    <t>3.3.90.30.22.05.0004.000005-01</t>
  </si>
  <si>
    <t xml:space="preserve">BANHEIRA </t>
  </si>
  <si>
    <t>BANHEIRA, Características: infantil, para banho, em plástico rígido, capacidade de 20 litros, cor a escolher. unidade de fornecimento: unidade</t>
  </si>
  <si>
    <t>3.3.90.30.22.05.0004.000006-01</t>
  </si>
  <si>
    <t>BANHEIRA, Características: infantil, para banho, empPlástico rígido, capacidade de 20 litros, cor a escolher, com saboneteira, mangueira e suporte com capacidade máxima do suporte: 30 kg.</t>
  </si>
  <si>
    <t>3.3.90.30.22.01.0087.000001-01</t>
  </si>
  <si>
    <t>3.3.90.30.22.05.0003.000002-01</t>
  </si>
  <si>
    <t>ESPONJA LIMPEZA, Material: Espuma de poliéster ou nylon, Apresentação: Dupla face (macia e áspera),Dimensões Minimas: 110 x 75 x 20mm.</t>
  </si>
  <si>
    <t xml:space="preserve">ESPONJA LIMPEZA, Material: Espuma de poliéster ou nylon, Apresentação: Dupla face (macia e áspera),Dimensões Minimas: 110 x 75 x 20mm. </t>
  </si>
  <si>
    <t>LENÇO UMEDECIDO, Medidas: no minimo 17cmX11cm, Tecido: confeccionado de tecido não tecido (TNT), Características Adicionais: dermatológicamente testado, elaborado com ingredientes não alcoólicos, indicado para uso diário do bebê, embalagem plástica, com flip, podendo ser reabastecida pelo rerfil, contendo no mínimo 70 unidades.</t>
  </si>
  <si>
    <t>PLS Nº 0203/2017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</si>
</sst>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&quot; Itens Respondidos&quot;"/>
    <numFmt numFmtId="166" formatCode="0&quot; Itens Sem Respostas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sz val="8"/>
      <color indexed="8"/>
      <name val="Tahoma"/>
      <family val="2"/>
    </font>
    <font>
      <b/>
      <sz val="12"/>
      <color theme="1"/>
      <name val="Calibri"/>
      <family val="2"/>
      <scheme val="minor"/>
    </font>
    <font>
      <b/>
      <sz val="8"/>
      <name val="Tahoma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3" tint="0.39997558519241921"/>
        <bgColor theme="6"/>
      </patternFill>
    </fill>
    <fill>
      <patternFill patternType="solid">
        <fgColor rgb="FFFFFF00"/>
        <bgColor theme="6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2" borderId="0"/>
    <xf numFmtId="0" fontId="4" fillId="2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6">
    <xf numFmtId="0" fontId="0" fillId="0" borderId="0" xfId="0"/>
    <xf numFmtId="0" fontId="6" fillId="2" borderId="0" xfId="1" applyFont="1" applyAlignment="1">
      <alignment vertical="center"/>
    </xf>
    <xf numFmtId="0" fontId="6" fillId="2" borderId="1" xfId="1" applyFont="1" applyBorder="1" applyAlignment="1">
      <alignment vertical="center"/>
    </xf>
    <xf numFmtId="0" fontId="6" fillId="2" borderId="1" xfId="1" applyFont="1" applyBorder="1" applyAlignment="1">
      <alignment vertical="center" wrapText="1"/>
    </xf>
    <xf numFmtId="0" fontId="6" fillId="2" borderId="1" xfId="1" applyFont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6" fillId="2" borderId="2" xfId="1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NumberFormat="1"/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pivotButton="1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NumberFormat="1" applyFont="1"/>
    <xf numFmtId="0" fontId="6" fillId="2" borderId="0" xfId="1" applyFont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 wrapText="1"/>
    </xf>
    <xf numFmtId="0" fontId="4" fillId="2" borderId="0" xfId="2"/>
    <xf numFmtId="3" fontId="0" fillId="0" borderId="1" xfId="3" applyNumberFormat="1" applyFont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Protection="1"/>
    <xf numFmtId="3" fontId="0" fillId="0" borderId="0" xfId="0" applyNumberFormat="1"/>
    <xf numFmtId="0" fontId="0" fillId="5" borderId="0" xfId="0" applyFill="1"/>
    <xf numFmtId="0" fontId="0" fillId="7" borderId="6" xfId="0" applyFill="1" applyBorder="1" applyAlignment="1">
      <alignment horizontal="center" vertical="center" wrapText="1"/>
    </xf>
    <xf numFmtId="165" fontId="0" fillId="0" borderId="0" xfId="0" applyNumberFormat="1" applyBorder="1" applyAlignment="1"/>
    <xf numFmtId="0" fontId="9" fillId="8" borderId="6" xfId="0" applyFont="1" applyFill="1" applyBorder="1" applyAlignment="1">
      <alignment horizontal="center" vertical="center" wrapText="1"/>
    </xf>
    <xf numFmtId="0" fontId="0" fillId="7" borderId="6" xfId="0" applyFill="1" applyBorder="1" applyAlignment="1" applyProtection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10" fillId="6" borderId="8" xfId="0" applyFont="1" applyFill="1" applyBorder="1"/>
    <xf numFmtId="0" fontId="0" fillId="0" borderId="10" xfId="0" applyFill="1" applyBorder="1"/>
    <xf numFmtId="0" fontId="10" fillId="6" borderId="0" xfId="0" applyFont="1" applyFill="1" applyBorder="1"/>
    <xf numFmtId="0" fontId="0" fillId="0" borderId="0" xfId="0" applyFill="1" applyBorder="1"/>
    <xf numFmtId="0" fontId="0" fillId="2" borderId="0" xfId="2" applyFont="1"/>
    <xf numFmtId="3" fontId="5" fillId="3" borderId="5" xfId="1" applyNumberFormat="1" applyFont="1" applyFill="1" applyBorder="1" applyAlignment="1">
      <alignment horizontal="center" vertical="center" wrapText="1"/>
    </xf>
    <xf numFmtId="3" fontId="6" fillId="2" borderId="3" xfId="1" applyNumberFormat="1" applyFont="1" applyBorder="1" applyAlignment="1">
      <alignment horizontal="center" vertical="center"/>
    </xf>
    <xf numFmtId="0" fontId="0" fillId="0" borderId="0" xfId="0" applyAlignment="1"/>
    <xf numFmtId="0" fontId="0" fillId="9" borderId="2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 wrapText="1"/>
    </xf>
    <xf numFmtId="164" fontId="0" fillId="9" borderId="1" xfId="3" applyNumberFormat="1" applyFont="1" applyFill="1" applyBorder="1" applyAlignment="1">
      <alignment horizontal="left" vertical="center" wrapText="1"/>
    </xf>
    <xf numFmtId="0" fontId="0" fillId="9" borderId="1" xfId="0" applyFill="1" applyBorder="1" applyAlignment="1">
      <alignment horizontal="center" vertical="center" wrapText="1"/>
    </xf>
    <xf numFmtId="3" fontId="0" fillId="9" borderId="1" xfId="0" applyNumberFormat="1" applyFill="1" applyBorder="1" applyAlignment="1" applyProtection="1">
      <alignment horizontal="center" vertical="center"/>
    </xf>
    <xf numFmtId="3" fontId="0" fillId="9" borderId="1" xfId="0" applyNumberFormat="1" applyFill="1" applyBorder="1" applyAlignment="1">
      <alignment horizontal="center" vertical="center"/>
    </xf>
    <xf numFmtId="9" fontId="0" fillId="9" borderId="3" xfId="4" applyFont="1" applyFill="1" applyBorder="1" applyAlignment="1">
      <alignment horizontal="center" vertical="center"/>
    </xf>
    <xf numFmtId="3" fontId="6" fillId="2" borderId="0" xfId="1" applyNumberFormat="1" applyFont="1" applyAlignment="1">
      <alignment vertical="center"/>
    </xf>
    <xf numFmtId="0" fontId="4" fillId="2" borderId="0" xfId="2" applyFill="1"/>
    <xf numFmtId="0" fontId="6" fillId="2" borderId="20" xfId="1" applyFont="1" applyBorder="1" applyAlignment="1">
      <alignment vertic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65" fontId="1" fillId="5" borderId="12" xfId="0" applyNumberFormat="1" applyFont="1" applyFill="1" applyBorder="1" applyAlignment="1">
      <alignment horizontal="center" vertical="center"/>
    </xf>
    <xf numFmtId="165" fontId="1" fillId="5" borderId="13" xfId="0" applyNumberFormat="1" applyFont="1" applyFill="1" applyBorder="1" applyAlignment="1">
      <alignment horizontal="center" vertical="center"/>
    </xf>
    <xf numFmtId="165" fontId="1" fillId="5" borderId="14" xfId="0" applyNumberFormat="1" applyFont="1" applyFill="1" applyBorder="1" applyAlignment="1">
      <alignment horizontal="center" vertical="center"/>
    </xf>
    <xf numFmtId="165" fontId="1" fillId="5" borderId="17" xfId="0" applyNumberFormat="1" applyFont="1" applyFill="1" applyBorder="1" applyAlignment="1">
      <alignment horizontal="center" vertical="center"/>
    </xf>
    <xf numFmtId="165" fontId="1" fillId="5" borderId="18" xfId="0" applyNumberFormat="1" applyFont="1" applyFill="1" applyBorder="1" applyAlignment="1">
      <alignment horizontal="center" vertical="center"/>
    </xf>
    <xf numFmtId="165" fontId="1" fillId="5" borderId="19" xfId="0" applyNumberFormat="1" applyFont="1" applyFill="1" applyBorder="1" applyAlignment="1">
      <alignment horizontal="center" vertical="center"/>
    </xf>
    <xf numFmtId="166" fontId="3" fillId="8" borderId="12" xfId="0" applyNumberFormat="1" applyFont="1" applyFill="1" applyBorder="1" applyAlignment="1">
      <alignment horizontal="center" vertical="center"/>
    </xf>
    <xf numFmtId="166" fontId="3" fillId="8" borderId="14" xfId="0" applyNumberFormat="1" applyFont="1" applyFill="1" applyBorder="1" applyAlignment="1">
      <alignment horizontal="center" vertical="center"/>
    </xf>
    <xf numFmtId="166" fontId="3" fillId="8" borderId="17" xfId="0" applyNumberFormat="1" applyFont="1" applyFill="1" applyBorder="1" applyAlignment="1">
      <alignment horizontal="center" vertical="center"/>
    </xf>
    <xf numFmtId="166" fontId="3" fillId="8" borderId="19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 applyProtection="1">
      <alignment horizontal="left" vertical="center" wrapText="1"/>
      <protection locked="0"/>
    </xf>
    <xf numFmtId="0" fontId="12" fillId="0" borderId="8" xfId="0" applyFont="1" applyFill="1" applyBorder="1" applyAlignment="1" applyProtection="1">
      <alignment horizontal="left" vertical="center" wrapText="1"/>
      <protection locked="0"/>
    </xf>
    <xf numFmtId="0" fontId="11" fillId="10" borderId="9" xfId="0" applyFont="1" applyFill="1" applyBorder="1" applyAlignment="1">
      <alignment horizontal="right" vertical="center"/>
    </xf>
    <xf numFmtId="0" fontId="11" fillId="10" borderId="8" xfId="0" applyFont="1" applyFill="1" applyBorder="1" applyAlignment="1">
      <alignment horizontal="right" vertical="center"/>
    </xf>
    <xf numFmtId="0" fontId="11" fillId="10" borderId="9" xfId="0" applyFont="1" applyFill="1" applyBorder="1" applyAlignment="1">
      <alignment horizontal="right" vertical="top" wrapText="1"/>
    </xf>
    <xf numFmtId="0" fontId="11" fillId="10" borderId="8" xfId="0" applyFont="1" applyFill="1" applyBorder="1" applyAlignment="1">
      <alignment horizontal="right" vertical="top" wrapText="1"/>
    </xf>
    <xf numFmtId="0" fontId="13" fillId="0" borderId="9" xfId="0" applyFont="1" applyFill="1" applyBorder="1" applyAlignment="1" applyProtection="1">
      <alignment horizontal="left" vertical="top" wrapText="1"/>
      <protection locked="0"/>
    </xf>
    <xf numFmtId="0" fontId="13" fillId="0" borderId="8" xfId="0" applyFont="1" applyFill="1" applyBorder="1" applyAlignment="1" applyProtection="1">
      <alignment horizontal="left" vertical="top" wrapText="1"/>
      <protection locked="0"/>
    </xf>
  </cellXfs>
  <cellStyles count="5">
    <cellStyle name="Normal" xfId="0" builtinId="0"/>
    <cellStyle name="Normal 2" xfId="1"/>
    <cellStyle name="Normal 3" xfId="2"/>
    <cellStyle name="Porcentagem" xfId="4" builtinId="5"/>
    <cellStyle name="Vírgula" xfId="3" builtinId="3"/>
  </cellStyles>
  <dxfs count="57"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nicius.faria\AppData\Local\Microsoft\Windows\Temporary%20Internet%20Files\Content.IE5\IKFML3N8\Minutas_3282%5b1%5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erson Fabricio de Alcantara" refreshedDate="42118.732759027778" createdVersion="4" refreshedVersion="4" minRefreshableVersion="3" recordCount="940">
  <cacheSource type="worksheet">
    <worksheetSource ref="A1:G927" sheet="Base de Dados 39.01" r:id="rId2"/>
  </cacheSource>
  <cacheFields count="6">
    <cacheField name="Código e-Compras" numFmtId="0">
      <sharedItems count="132">
        <s v="3.3.90.30.26.01.0001.000037-01"/>
        <s v="3.3.90.30.26.01.0001.000038-01"/>
        <s v="3.3.90.30.26.01.0002.000010-01"/>
        <s v="3.3.90.30.26.01.0002.000011-01"/>
        <s v="3.3.90.30.26.01.0005.000018-01"/>
        <s v="3.3.90.30.26.01.0005.000020-01"/>
        <s v="3.3.90.30.26.01.0007.000024-01"/>
        <s v="3.3.90.30.26.01.0007.000044-01"/>
        <s v="3.3.90.30.26.01.0007.000065-01"/>
        <s v="3.3.90.30.26.01.0007.000066-01"/>
        <s v="3.3.90.30.26.01.0007.000070-01"/>
        <s v="3.3.90.30.26.01.0007.000082-01"/>
        <s v="3.3.90.30.26.01.0007.000123-01"/>
        <s v="3.3.90.30.26.01.0007.000124-01"/>
        <s v="3.3.90.30.26.01.0007.000125-01"/>
        <s v="3.3.90.30.26.01.0007.000126-01"/>
        <s v="3.3.90.30.26.01.0008.000001-01"/>
        <s v="3.3.90.30.26.01.0008.000002-01"/>
        <s v="3.3.90.30.26.01.0008.000004-01"/>
        <s v="3.3.90.30.26.01.0008.000005-01"/>
        <s v="3.3.90.30.26.01.0008.000008-01"/>
        <s v="3.3.90.30.26.01.0008.000013-01"/>
        <s v="3.3.90.30.26.01.0008.000014-01"/>
        <s v="3.3.90.30.26.01.0009.000001-01"/>
        <s v="3.3.90.30.26.01.0009.000002-01"/>
        <s v="3.3.90.30.26.01.0009.000003-01"/>
        <s v="3.3.90.30.26.01.0009.000004-01"/>
        <s v="3.3.90.30.26.01.0009.000008-01"/>
        <s v="3.3.90.30.26.01.0009.000009-01"/>
        <s v="3.3.90.30.26.01.0009.000012-01"/>
        <s v="3.3.90.30.26.01.0009.000015-01"/>
        <s v="3.3.90.30.26.01.0009.000016-01"/>
        <s v="3.3.90.30.26.01.0010.000001-01"/>
        <s v="3.3.90.30.26.01.0010.000002-01"/>
        <s v="3.3.90.30.26.01.0010.000003-01"/>
        <s v="3.3.90.30.26.01.0010.000008-01"/>
        <s v="3.3.90.30.26.01.0011.000006-01"/>
        <s v="3.3.90.30.26.01.0011.000007-01"/>
        <s v="3.3.90.30.26.01.0015.000002-01"/>
        <s v="3.3.90.30.26.01.0015.000003-01"/>
        <s v="3.3.90.30.26.01.0015.000006-01"/>
        <s v="3.3.90.30.26.01.0015.000007-01"/>
        <s v="3.3.90.30.26.01.0015.000011-01"/>
        <s v="3.3.90.30.26.01.0016.000001-01"/>
        <s v="3.3.90.30.26.01.0017.000057-01"/>
        <s v="3.3.90.30.26.01.0020.000004-01"/>
        <s v="3.3.90.30.26.01.0020.000006-01"/>
        <s v="3.3.90.30.26.01.0020.000007-01"/>
        <s v="3.3.90.30.26.01.0020.000008-01"/>
        <s v="3.3.90.30.26.01.0020.000009-01"/>
        <s v="3.3.90.30.26.01.0022.000006-01"/>
        <s v="3.3.90.30.26.01.0022.000012-01"/>
        <s v="3.3.90.30.26.01.0022.000015-01"/>
        <s v="3.3.90.30.26.01.0022.000030-01"/>
        <s v="3.3.90.30.26.01.0022.000039-01"/>
        <s v="3.3.90.30.26.01.0022.000040-01"/>
        <s v="3.3.90.30.26.01.0023.000008-01"/>
        <s v="3.3.90.30.26.01.0023.000009-01"/>
        <s v="3.3.90.30.26.01.0024.000001-01"/>
        <s v="3.3.90.30.26.01.0024.000003-01"/>
        <s v="3.3.90.30.26.01.0027.000002-01"/>
        <s v="3.3.90.30.26.01.0028.000001-01"/>
        <s v="3.3.90.30.26.01.0028.000002-01"/>
        <s v="3.3.90.30.26.01.0029.000003-01"/>
        <s v="3.3.90.30.26.01.0029.000004-01"/>
        <s v="3.3.90.30.26.01.0029.000005-01"/>
        <s v="3.3.90.30.26.01.0029.000014-01"/>
        <s v="3.3.90.30.26.01.0029.000015-01"/>
        <s v="3.3.90.30.26.01.0031.000001-02"/>
        <s v="3.3.90.30.26.01.0032.000001-01"/>
        <s v="3.3.90.30.26.01.0032.000005-01"/>
        <s v="3.3.90.30.26.01.0036.000004-01"/>
        <s v="3.3.90.30.26.01.0036.000012-01"/>
        <s v="3.3.90.30.26.01.0036.000013-01"/>
        <s v="3.3.90.30.26.01.0036.000014-01"/>
        <s v="3.3.90.30.26.01.0036.000015-01"/>
        <s v="3.3.90.30.26.01.0041.000001-01"/>
        <s v="3.3.90.30.26.01.0041.000003-01"/>
        <s v="3.3.90.30.26.01.0041.000011-01"/>
        <s v="3.3.90.30.26.01.0042.000001-01"/>
        <s v="3.3.90.30.26.01.0043.000001-01"/>
        <s v="3.3.90.30.26.01.0043.000003-01"/>
        <s v="3.3.90.30.26.01.0050.000002-02"/>
        <s v="3.3.90.30.26.01.0050.000003-02"/>
        <s v="3.3.90.30.26.01.0050.000005-02"/>
        <s v="3.3.90.30.26.01.0054.000001-01"/>
        <s v="3.3.90.30.26.01.0054.000005-01"/>
        <s v="3.3.90.30.26.01.0054.000013-01"/>
        <s v="3.3.90.30.26.01.0054.000014-01"/>
        <s v="3.3.90.30.26.01.0054.000015-01"/>
        <s v="3.3.90.30.26.01.0054.000016-01"/>
        <s v="3.3.90.30.26.01.0054.000017-01"/>
        <s v="3.3.90.30.26.01.0059.000003-01"/>
        <s v="3.3.90.30.26.01.0064.000001-01"/>
        <s v="3.3.90.30.26.01.0066.000026-01"/>
        <s v="3.3.90.30.26.01.0066.000029-01"/>
        <s v="3.3.90.30.26.01.0083.000002-01"/>
        <s v="3.3.90.30.26.01.0093.000007-01"/>
        <s v="3.3.90.30.26.01.0094.000001-01"/>
        <s v="3.3.90.30.26.01.0094.000013-01"/>
        <s v="3.3.90.30.26.01.0102.000009-01"/>
        <s v="3.3.90.30.26.01.0102.000010-01"/>
        <s v="3.3.90.30.26.01.0102.000011-01"/>
        <s v="3.3.90.30.26.01.0102.000012-01"/>
        <s v="3.3.90.30.26.01.0102.000013-01"/>
        <s v="3.3.90.30.26.01.0119.000003-01"/>
        <s v="3.3.90.30.26.01.0119.000004-01"/>
        <s v="3.3.90.30.26.01.0122.000001-01"/>
        <s v="3.3.90.30.26.01.0127.000001-01"/>
        <s v="3.3.90.30.26.01.0130.000003-01"/>
        <s v="3.3.90.30.26.01.0134.000007-01"/>
        <s v="3.3.90.30.26.01.0134.000008-01"/>
        <s v="3.3.90.30.26.01.0134.000009-01"/>
        <s v="3.3.90.30.26.01.0154.000007-01"/>
        <s v="3.3.90.30.26.01.0154.000008-01"/>
        <s v="3.3.90.30.26.01.0161.000016-01"/>
        <s v="3.3.90.30.26.01.0161.000017-01"/>
        <s v="3.3.90.30.26.01.0172.000005-01"/>
        <s v="3.3.90.30.26.01.0172.000006-01"/>
        <s v="3.3.90.30.26.01.0172.000007-01"/>
        <s v="3.3.90.30.26.01.0244.000004-01"/>
        <s v="3.3.90.30.26.01.0249.000002-01"/>
        <s v="3.3.90.30.26.01.0249.000003-01"/>
        <s v="3.3.90.30.26.01.0249.000005-01"/>
        <s v="3.3.90.30.26.01.0262.000002-01"/>
        <s v="3.3.90.30.26.01.0287.000038-01"/>
        <s v="3.3.90.30.26.02.0008.000001-01"/>
        <s v="3.3.90.30.26.02.0019.000009-01"/>
        <s v="3.3.90.30.26.02.0025.000001-02"/>
        <s v="3.3.90.30.26.02.0025.000006-01"/>
        <s v="3.3.90.30.26.02.0053.000001-01"/>
        <s v="3.3.90.30.26.02.0053.000003-01"/>
      </sharedItems>
    </cacheField>
    <cacheField name="Tipo" numFmtId="0">
      <sharedItems count="48">
        <s v="BATERIA"/>
        <s v="PILHA"/>
        <s v="CABO PARA TELEFONE"/>
        <s v="CABO ELÉTRICO COBRE"/>
        <s v="DISJUNTOR TRIPOLAR"/>
        <s v="DISJUNTOR UNIPOLAR"/>
        <s v="DISJUNTOR TERMOMAGNÉTICO"/>
        <s v="FITA ISOLAMENTO ELÉTRICO"/>
        <s v="INTERRUPTOR DE EMBUTIR"/>
        <s v="ADAPTADOR"/>
        <s v="FIO ELÉTRICO COBRE"/>
        <s v="LÂMPADA HALÓGENA"/>
        <s v="LÂMPADA FLUORESCENTE"/>
        <s v="RECEPTÁCULO PARA LÂMPADA"/>
        <s v="LÂMPADA VAPOR SÓDIO"/>
        <s v="LÂMPADA VAPOR MERCÚRIO"/>
        <s v="LÂMPADA MISTA PARA BOCAL"/>
        <s v="PLUG PARA TOMADA"/>
        <s v="CONJUNTO PLUG TOMADA"/>
        <s v="TOMADA TELEFONE"/>
        <s v="LUMINÁRIA PARA LÂMPADA FLUORESCENTE"/>
        <s v="TOMADA DE EMBUTIR"/>
        <s v="TOMADA EXTERNA,"/>
        <s v="LUVA ELETRODUTO"/>
        <s v="CANALETA PASSAGEM FIO"/>
        <s v="REATOR PARTIDA RÁPIDA"/>
        <s v="RELÊ FOTO ELÉTRICO"/>
        <s v="PLACA CEGA"/>
        <s v="CONECTOR"/>
        <s v="ESPELHO PARA INTERRUPTOR"/>
        <s v="LUMINÁRIA DE EMERGÊNCIA"/>
        <s v="BOCAL LÂMPADA"/>
        <s v="EXTENSÃO EM FIO PARALELO"/>
        <s v="TOMADA CONECTOR FÊMEA"/>
        <s v="FILTRO DE LINHA"/>
        <s v="CALHA LÂMPADA FLUORESCENTE"/>
        <s v="SOQUETE"/>
        <s v="DISJUNTOR MONOFÁSICO"/>
        <s v="PILHA RECARREGÁVEL"/>
        <s v="LÂMPADA ELETRÔNICA"/>
        <s v="FITA GUIA"/>
        <s v="FIO DE COBRE RÍGIDO"/>
        <s v="LÂMPADA ELETRÔNICA FLUORESCENTE"/>
        <s v="ELETRODO"/>
        <s v="CABO PAR TRANÇADO"/>
        <s v="CARREGADOR DE PILHA"/>
        <s v="CABO UTP"/>
        <s v="ALICATE PARA CRIMPAGEM DE CONECTORES"/>
      </sharedItems>
    </cacheField>
    <cacheField name="Descrição e-Compras" numFmtId="0">
      <sharedItems count="132">
        <s v="BATERIA,Aplicação: Aparelhos/equipamentos eletrônicos, Tipo: Alcalina, Tensão: 12 V"/>
        <s v="BATERIA,Aplicação: Aparelhos/equipamentos eletrônicos, Tipo: Alcalina, Tensão: 9 V."/>
        <s v="PILHA,Tipo Carga: alcalina, Tamanho: pequeno AA, Aplicação: uso geral, Unidade De Fornecimento: pacote com 2 unidades"/>
        <s v="PILHA,Tipo Carga: alcalina, Tamanho: pequeno AAA, Aplicação: uso geral, Unidade De Fornecimento: pacote com 2 unidades"/>
        <s v="CABO PARA TELEFONE,Material Condutor: cobre, Referência: cabo CCI - 50, Padrão: telebrás, Quantidade Pares: 2"/>
        <s v="CABO PARA TELEFONE,Material Condutor: cobre, Referência: cabo CCI - 50, Padrão: telebrás, Quantidade Pares: 4"/>
        <s v="CABO ELÉTRICO COBRE,Material Condutor: cobre, Tipo: P P, Revestimento: capa plástica anti-chama, Quantidade Condutores: 2, Seção Nominal Condutor: 1,50 mm²"/>
        <s v="CABO ELÉTRICO COBRE,Material Condutor: cobre, Tipo: sintenax, Seção Nominal Condutor: 35 mm², Cor: preta"/>
        <s v="CABO ELÉTRICO COBRE,Material Condutor: cobre, Tipo: flexível, Revestimento: capa plástica anti-chama, Quantidade Condutores: 2, Seção Nominal Condutor: 4 mm², Cor: variadas, Características Adicionais: paralelo"/>
        <s v="CABO ELÉTRICO COBRE,Material Condutor: cobre, Tipo: flexível, Revestimento: capa plástica anti-chama, Quantidade Condutores: 2, Seção Nominal Condutor: 6 mm², Cor: variadas, Características Adicionais: paralelo"/>
        <s v="CABO ELÉTRICO COBRE,Material Condutor: cobre, Tipo: cabinho, Revestimento: capa plástica anti-chama, Seção Nominal Condutor: 2,50 mm², Cor: variadas"/>
        <s v="CABO ELÉTRICO COBRE,Material Condutor: cobre, Tipo: flexível, Revestimento: capa plástica anti-chama, Quantidade Condutores: 2, Seção Nominal Condutor: 2,50 mm², Cor: variadas, Características Adicionais: paralelo"/>
        <s v="CABO ELÉTRICO COBRE,Material Condutor: Cobre, Tipo: Flexível, Revestimento: Capa plástica anti-chama, Seção Nominal Condutor: 4 mm², Cor: À escolher."/>
        <s v="CABO ELÉTRICO COBRE,Material Condutor: Cobre, Tipo: Flexível, Revestimento: Capa plástica anti-chama, Seção Nominal Condutor: 2,5 mm², Cor: À escolher, Unidade De Fornecimento: Rolo com 100 metros."/>
        <s v="CABO ELÉTRICO COBRE,Material Condutor: Cobre, Tipo: Flexível, Revestimento: Capa plástica anti-chama, Seção Nominal Condutor: 4 mm², Cor: À escolher., Unidade De Fornecimento: Rolo com 100 metros."/>
        <s v="CABO ELÉTRICO COBRE,Material Condutor: Cobre, Tipo: Flexível, Revestimento: Capa plástica anti-chama, Seção Nominal Condutor: 6 mm², Cor: À escolher., Unidade De Fornecimento: Rolo com 100 metros"/>
        <s v="DISJUNTOR TRIPOLAR,Amperagem: 20 A, Capacidade Interrupção Simétrica: 10 kA, Tensão: Até 415 VAC -60 Hz, Características Adicionais: disjuntor em caixa moldada"/>
        <s v="DISJUNTOR TRIPOLAR,Amperagem: 30 A, Capacidade Interrupção Simétrica: 10 kA, Tensão: Até 415 VAC -60 Hz, Características Adicionais: disjuntor em caixa moldada"/>
        <s v="DISJUNTOR TRIPOLAR,Amperagem: 50 A, Capacidade Interrupção Simétrica: 10 kA, Tensão: Até 415 VAC -60 Hz, Características Adicionais: disjuntor em caixa moldada"/>
        <s v="DISJUNTOR TRIPOLAR,Amperagem: 100 A, Capacidade Interrupção Simétrica: 10 kA, Tensão: Até 415 VAC -60 Hz, Características Adicionais: disjuntor em caixa moldada"/>
        <s v="DISJUNTOR TRIPOLAR,Amperagem: 125 A, Capacidade Interrupção Simétrica: 25kA, Tensão: Até 415 VAC -60 HZ, Características Adicionais: disjuntor em caixa moldada"/>
        <s v="DISJUNTOR TRIPOLAR,Amperagem: 100 A, Capacidade Interrupção Simétrica: 40 kA, Tensão: Até 415 VAC -60 Hz, Características Adicionais: disjuntor em caixa moldada"/>
        <s v="DISJUNTOR TRIPOLAR,Amperagem: 32 A, Capacidade Interrupção Simétrica: 25 kA, Tensão: Até 415 VAC -60 Hz, Características Adicionais: disjuntor em caixa moldada"/>
        <s v="DISJUNTOR UNIPOLAR,Amperagem: 15 A, Capacidade Interrupção Simétrica: 5 kA, Tensão: Até 240 VAC - 60 Hz, Características Adicionais: disjuntor em caixa moldada."/>
        <s v="DISJUNTOR UNIPOLAR,Amperagem: 20 A, Capacidade Interrupção Simétrica: 5 kA, Tensão: Até 240 VAC - 60 Hz, Características Adicionais: disjuntor em caixa moldada."/>
        <s v="DISJUNTOR UNIPOLAR,Amperagem: 30 A, Capacidade Interrupção Simétrica: 5 kA, Tensão: Até 240 VAC - 60 Hz, Características Adicionais: disjuntor em caixa moldada."/>
        <s v="DISJUNTOR UNIPOLAR,Amperagem: 35 A, Capacidade Interrupção Simétrica: 5 kA, Tensão: Até 240 VAC - 60 Hz, Características Adicionais: disjuntor em caixa moldada."/>
        <s v="DISJUNTOR UNIPOLAR,Amperagem: 40 A, Capacidade Interrupção Simétrica: 5 kA, Tensão: Até 240 VAC - 60 Hz, Características Adicionais: disjuntor em caixa moldada."/>
        <s v="DISJUNTOR UNIPOLAR,Amperagem: 25 A, Capacidade Interrupção Simétrica: 5 kA, Tensão: Até 240 VAC - 60 Hz, Características Adicionais: disjuntor em caixa moldada."/>
        <s v="DISJUNTOR UNIPOLAR,Amperagem: 16 A, Capacidade Interrupção Simétrica: 5 kA, Tensão: Até 240 VAC - 60 Hz, Características Adicionais: disjuntor em caixa moldada, para barramento DIN"/>
        <s v="DISJUNTOR UNIPOLAR,Amperagem: 32 A, Capacidade Interrupção Simétrica: 5 kA, Tensão: Até 240 VAC - 60 Hz, Características Adicionais: disjuntor em caixa moldada, para barramento DIN"/>
        <s v="DISJUNTOR UNIPOLAR,Amperagem: 10 A, Capacidade Interrupção Simétrica: 5 kA, Tensão: Até 240 VAC - 60 Hz, Características Adicionais: disjuntor em caixa moldada"/>
        <s v="DISJUNTOR TERMOMAGNÉTICO,Amperagem: 20 A, Capacidade Interrupção Simétrica: 5 kA, Tensão: 240 VAC - 60Hz, Características Adicionais: disjuntor unipolar em caixa moldada."/>
        <s v="DISJUNTOR TERMOMAGNÉTICO,Amperagem: 30 A, Capacidade Interrupção Simétrica: 5 kA, Tensão: 240 VAC - 60Hz, Características Adicionais: disjuntor unipolar em caixa moldada."/>
        <s v="DISJUNTOR TERMOMAGNÉTICO,Amperagem: 15 A, Capacidade Interrupção Simétrica: 5 kA, Tensão: 240 VAC - 60Hz, Características Adicionais: disjuntor unipolar em caixa moldada."/>
        <s v="DISJUNTOR TERMOMAGNÉTICO,Amperagem: 50 A, Capacidade Interrupção Simétrica: 5 kA, Tensão: 240 VAC - 60Hz, Características Adicionais: Disjuntor unipolar em caixa moldada"/>
        <s v="FITA ISOLAMENTO ELÉTRICO,Material: PVC, Cor: preta, Comprimento: 20 m, Largura: 19 mm, Características Adicionais: adesiva, antichama, alta fusão, Unidade De Fornecimento: rolo com 20 metros"/>
        <s v="FITA ISOLAMENTO ELÉTRICO,Material: PVC, Cor: preta, Comprimento: 10 m, Largura: 19 mm, Características Adicionais: adesiva, antichama, alta fusão, Unidade De Fornecimento: rolo com 10 metros"/>
        <s v="INTERRUPTOR DE EMBUTIR,Material: PVC, Dimensões: 4 x 2 pol, Quantidade Seção: 1, Características Adicionais: interruptor de embutir conjugado com tomada universal, com placa"/>
        <s v="INTERRUPTOR DE EMBUTIR,Material: PVC, Dimensões: 4 x 2 pol, Quantidade Seção: 2, Características Adicionais: interruptor de embutir conjugado com tomada universal, com placa"/>
        <s v="INTERRUPTOR DE EMBUTIR,Material: PVC, Dimensões: 4 x 2 pol, Quantidade Seção: 3, Características Adicionais: interruptor de embutir conjugado com tomada universal, com placa"/>
        <s v="INTERRUPTOR DE EMBUTIR,Material: PVC, Dimensões: 4 x 4 pol, Quantidade Seção: 1, Características Adicionais: com placa"/>
        <s v="INTERRUPTOR DE EMBUTIR,Material: PVC, Quantidade Seção: 01, Amperagem: 10A, Voltagem: 250V"/>
        <s v="ADAPTADOR,Aplicação: Tomada, Material: Termoplástico, Tipo: Universal com 3 saídas, Amperagem: 10A, Tensão: 250V."/>
        <s v="FIO ELÉTRICO COBRE,Material Condutor: cobre, Tipo: flexível, Bitola: 1,5 mm², Cor: variadas"/>
        <s v="LÂMPADA HALÓGENA,Tensão: 220 V, Potência: 1000 W"/>
        <s v="LÂMPADA HALÓGENA,Tensão: 220 V, Potência: 100 W"/>
        <s v="LÂMPADA HALÓGENA,Tensão: 220 V, Potência: 150 W"/>
        <s v="LÂMPADA HALÓGENA,Tensão: 220 V, Potência: 300 W"/>
        <s v="LÂMPADA HALÓGENA,Tensão: 220 V, Potência: 500 W"/>
        <s v="LÂMPADA FLUORESCENTE,Cor: luz do dia, Tipo Base: E-27, Potência: 20 W, Tipo: compacta eletrônica, Voltagem: 220 V, Características Adicionais: com reator embutido"/>
        <s v="LÂMPADA FLUORESCENTE,Cor: luz do dia, Tipo Base: E-27, Potência: 32 W, Tipo: universal, Voltagem: 220 V"/>
        <s v="LÂMPADA FLUORESCENTE,Cor: luz do dia, Potência: 16 W, Tipo: universal, Voltagem: 220 V"/>
        <s v="LÂMPADA FLUORESCENTE,Cor: luz do dia, Tipo Base: universal, Potência: 40 W, Voltagem: 220V"/>
        <s v="LÂMPADA FLUORESCENTE,Cor: Luz do dia, Tipo Base: E-27, Potência: 15 W, Tipo: Compacta eletrônica"/>
        <s v="LÂMPADA FLUORESCENTE,Cor: Luz do dia, Tipo Base: E-27, Potência: 11 W, Tipo: Compacta eletrônica."/>
        <s v="RECEPTÁCULO PARA LÂMPADA,Material: Porcelana, Tipo Base: E-27, Tensão: 250V, Características Adicionais: com rabicho."/>
        <s v="RECEPTÁCULO PARA LÂMPADA,Material: Louça, Tipo Base: E-27, Aplicação: Lâmpadas incandescentes"/>
        <s v="LÂMPADA VAPOR SÓDIO,Tensão: 220 V, Potência: 400 W"/>
        <s v="LÂMPADA VAPOR SÓDIO,Tensão: 220 V, Potência: 250 W, Tipo Base: E - 40 ovóide"/>
        <s v="LÂMPADA VAPOR MERCÚRIO,Potência: 400 W, Tipo Base: E-40"/>
        <s v="LÂMPADA MISTA PARA BOCAL,Tensão: 220 V, Potência: 160 W, Tipo Base: E-27"/>
        <s v="LÂMPADA MISTA PARA BOCAL,Tensão: 220 V, Potência: 250 W, Tipo Base: E-27"/>
        <s v="PLUG PARA TOMADA,Material: termoplástico, Tensão: 250 V, Amperagem: 25 A, Quantidade Pino: 3, Quantidade Saída: 2"/>
        <s v="PLUG PARA TOMADA,Material: PVC, Tensão: 250 V, Amperagem: 10 A, Quantidade Pino: 2, Tipo: macho, Características Adicionais: universal, com parafuso central"/>
        <s v="PLUG PARA TOMADA,Material: PVC, Tensão: 250 V, Amperagem: 10 A, Quantidade Pino: 3, Tipo: macho, Características Adicionais: para extensão"/>
        <s v="PLUG PARA TOMADA,Material: Baquelite, Tensão: 250V, Amperagem: 10A, Tipo: Fêmea monofásico"/>
        <s v="PLUG PARA TOMADA,Material: Baquelite, Tensão: 250V, Amperagem: 10A, Tipo: Macho monofásico"/>
        <s v="CONJUNTO PLUG TOMADA,Material: termoplástico, Amperagem: 10 A, Voltagem: 250 V, Características Adicionais: composto de um plug e uma tomada para extensão"/>
        <s v="TOMADA TELEFONE,Material Placa: termoplástico, Dimensões: 4 x 2 pol, Padrão: telebrás"/>
        <s v="TOMADA TELEFONE,Material Placa: termoplástico, Características Adicionais: Com pino para plug, RJ-11, Tipo: americano"/>
        <s v="LUMINÁRIA PARA LÂMPADA FLUORESCENTE,Material: metal, Tipo: calha, Quantidade Lâmpadas: 2, Potência: 40 W, Cor: branca"/>
        <s v="LUMINÁRIA PARA LÂMPADA FLUORESCENTE,Material: metal, Tipo: calhar, Quantidade Lâmpadas: 1, Potência: 40 W, Cor: branca, Características Adicionais: com suporte pé-de-galinha; parafuso e porca"/>
        <s v="LUMINÁRIA PARA LÂMPADA FLUORESCENTE,Material: metal, Tipo: calhar, Quantidade Lâmpadas: 2, Potência: 40 W, Cor: branca, Características Adicionais: com suporte pé-de-galinha; parafuso e porca"/>
        <s v="LUMINÁRIA PARA LÂMPADA FLUORESCENTE,Material: metal, Tipo: calhar, Quantidade Lâmpadas: 2, Potência: 20 W, Cor: branca, Características Adicionais: com suporte pé-de-galinha; parafuso e porca"/>
        <s v="LUMINÁRIA PARA LÂMPADA FLUORESCENTE,Material: metal, Tipo: calhar, Quantidade Lâmpadas: 1, Potência: 20 W, Cor: branca, Características Adicionais: com suporte pé-de-galinha; parafuso e porca"/>
        <s v="TOMADA DE EMBUTIR,Material Placa: termoplástico, Dimensões: 4 x 2 pol, Amperagem: 10 A, Tensão: 250 V, Quantidade Seção: 01, Tipo: universal"/>
        <s v="TOMADA DE EMBUTIR,Material Placa: termoplástico, Dimensões: 4 x 2 pol, Amperagem: 10 A, Tensão: 250 V, Quantidade Seção: 02, Tipo: universal"/>
        <s v="TOMADA DE EMBUTIR,Material Placa: termoplástico, Dimensões: 4 x 2 pol, Amperagem: 10 A, Tensão: 220 V, Apresentação: 2P + T, Tipo: universal"/>
        <s v="TOMADA EXTERNA,Material: termoplástico, Tipo: universal, Amperagem: 10 A, Voltagem: 250 V, Aplicação: canaleta"/>
        <s v="LUVA ELETRODUTO,Material: PVC rígido, Tipo: roscável, Bitola: 1/2 pol"/>
        <s v="LUVA ELETRODUTO,Material: PVC rígido, Tipo: roscável, Bitola: 1 pol"/>
        <s v="CANALETA PASSAGEM FIO,Material: PVC, Dimensões: 22 x 22 mm, Unidade De Fornecimento: barra de 2,20 metros"/>
        <s v="CANALETA PASSAGEM FIO,Material: PVC, Dimensões: 50 x 35 mm, Unidade De Fornecimento: barra de 2,20 metros"/>
        <s v="CANALETA PASSAGEM FIO,Material: PVC, Dimensões: 50 x20 mm, Tipo: X, Unidade De Fornecimento: barra de 2,20 metros"/>
        <s v="REATOR PARTIDA RÁPIDA,Quantidade Lâmpadas: 1, Potência: 20 W, Tensão: 220 V, Aplicação: Lâmpadas fluorescentes, Características Adicionais: fator de potência normal, Frequência: 50/60 Hz "/>
        <s v="REATOR PARTIDA RÁPIDA,Quantidade Lâmpadas: 2, Potência: 20 W, Tensão: 220 V, Aplicação: Lâmpadas fluorescentes, Características Adicionais: alto fator de potência, Frequência: 50/60 Hz"/>
        <s v="REATOR PARTIDA RÁPIDA,Quantidade Lâmpadas: 2, Potência: 32 W, Tensão: 220 V, Aplicação: Lâmpadas fluorescentes, Características Adicionais: alto fator de potência, Frequência: 50/60 Hz"/>
        <s v="REATOR PARTIDA RÁPIDA,Quantidade Lâmpadas: ***, Potência: 2x20W, Características Adicionais: alto fator de potência"/>
        <s v="REATOR PARTIDA RÁPIDA,Quantidade Lâmpadas: ***, Potência: 1x40W, Características Adicionais: alto fator de potência"/>
        <s v="REATOR PARTIDA RÁPIDA,Quantidade Lâmpadas: ***, Potência: 2x40W, Características Adicionais: alto fator de potência"/>
        <s v="REATOR PARTIDA RÁPIDA,Quantidade Lâmpadas: ***, Potência: 1x20W, Características Adicionais: alto fator de potência"/>
        <s v="RELÊ FOTO ELÉTRICO,Voltagem: 220 v, Potência Comandada: 1000 W"/>
        <s v="PLACA CEGA,Material: termoplástico, Dimensões: 4 x 4 pol, Formato: retangular, Cor: branca"/>
        <s v="CONECTOR,Aplicação: Conexão de cabos de rede UTP, Bitola: RJ-45 Macho."/>
        <s v="CONECTOR,Aplicação: Conexão de cabos de rede UTP, Bitola: RJ-45 Fêmea"/>
        <s v="ESPELHO PARA INTERRUPTOR,Material: termoplástico, Dimensões: 4 x 2 pol, Quantidade Seção: uma"/>
        <s v="LUMINÁRIA DE EMERGÊNCIA,Acendimento: Automático, Autonomia mínima: 4 hs, Tipo Bateria: Selada recarregável, Voltagem: 110/220v, Tipo Lâmpada: LED"/>
        <s v="BOCAL LÂMPADA,Material: louça, Aplicação: lâmpada incandescente de 60 a 160 W, Tipo Base: E-27"/>
        <s v="BOCAL LÂMPADA,Material: Termoplástico com rabicho, Tipo Base: E-27"/>
        <s v="ADAPTADOR,Aplicação: Adaptador tripolar padrão novo para tomada de padrão antigo, Corrente Nominal: 15 A, Consumo máximo de tensão de entrada: 127v~1905w e 220v~3300w"/>
        <s v="ADAPTADOR,Aplicação: Adaptador tripolar padrão antigo para tomada de padrão novo, Corrente Nominal: 10 A, Consumo máximo de tensão de entrada: 127v~1905w e 220v~3300w"/>
        <s v="ADAPTADOR,Aplicação: Adaptador tripolar padrão antigo para tomada de padrão novo, Corrente Nominal: 15 A, Consumo máximo de tensão de entrada: 127v~1905w e 220v~3300w"/>
        <s v="ADAPTADOR,Aplicação: Adaptador tripolar padrão novo para tomada de padrão antigo, Corrente Nominal: 10 A, Consumo máximo de tensão de entrada: 127v~1905w e 220v~3300w"/>
        <s v="ADAPTADOR,Aplicação: Adaptador para tomada, Material: Termoplástico, Tipo Entrada: 2P+T, Tipo Saída: 2P, Tensão: 250V, Amperagem: 25A"/>
        <s v="EXTENSÃO EM FIO PARALELO,Quantidade Condutores: 2, Bitola: 2,50 mm², Comprimento: 10 m, Características Adicionais: 1 pino de ligação e com 3 tomadas"/>
        <s v="EXTENSÃO EM FIO PARALELO,Quantidade Condutores: 2, Bitola: 2,50 mm², Comprimento: 5 m, Características Adicionais: 1 pino de ligação e com 3 tomadas"/>
        <s v="TOMADA CONECTOR FÊMEA,Referência: RJ-45, Categoria: nível 5"/>
        <s v="FILTRO DE LINHA,Quantidade Tomada: 5, Voltagem: bivolt"/>
        <s v="CALHA LÂMPADA FLUORESCENTE,Material: metal, Tipo: chanfrada simples, Quantidade Lâmpadas: 2, Potência: 40 W, Cor: branca"/>
        <s v="SOQUETE,Material: Termoplástico, Aplicação: Lâmpada fluorescente tubular, Tipo: Tomada com rabicho"/>
        <s v="SOQUETE,Material: Termoplástico, Aplicação: Lâmpada fluorescente tubular, Tipo: Fixo"/>
        <s v="SOQUETE,Material: Termoplástico, Aplicação: Lâmpada fluorescente tubular, Tipo: Antivibratório"/>
        <s v="DISJUNTOR MONOFÁSICO,Amperagem: 35 A"/>
        <s v="DISJUNTOR MONOFÁSICO,Amperagem: 40 A"/>
        <s v="PILHA RECARREGÁVEL,Tipo: NiMH, Tamanho: AA, Voltagem: 1,2 Volts, Unidade De Fornecimento: Pacote com 02 unidades"/>
        <s v="PILHA RECARREGÁVEL,Tipo: NiMH, Tamanho: AAA, Voltagem: 1,2 Volts, Unidade De Fornecimento: Pacote com 02 unidades"/>
        <s v="LÂMPADA ELETRÔNICA,Aplicação: Iluminação de ambiente, Potência: 20W, Base: E27."/>
        <s v="LÂMPADA ELETRÔNICA,Aplicação: Iluminação de ambiente, Potência: 25W, Base: E27"/>
        <s v="LÂMPADA ELETRÔNICA,Aplicação: Iluminação de ambiente, Potência: 30W, Base: E27"/>
        <s v="FITA GUIA,Características Mínimas: confeccionada em nylon, Unidade De Fornecimento: rolo com 20 metros"/>
        <s v="FIO DE COBRE RÍGIDO,Características Técnicas Mínimas: revestido em capa plástica antichama, 2,5 MM2 rolo com 100 metros, cores variadas"/>
        <s v="FIO DE COBRE RÍGIDO,Características Técnicas Mínimas: revestido em capa plástica antichama, 6,0 MM2 rolo com 100 metros, cores variadas"/>
        <s v="FIO DE COBRE RÍGIDO,Características Técnicas Mínimas: revestido em capa plástica antichama, 4 MM2 rolo com 100 metros, cores variadas"/>
        <s v="LÂMPADA ELETRÔNICA FLUORESCENTE,Aplicação: Iluminação, Tipo Base: E27, Potência: 50 watts."/>
        <s v="ELETRODO,Aplicação: Soldagem elétrica de aço com baixo e médio teor de carbono, Diâmetro: 2,50mm, Unidade de Fornecimento: Caixa com 5 kg"/>
        <s v="CABO PAR TRANÇADO,Categoria: 5e, Cor: azul (cabo de rede), Quantidade Pares: 4 pares"/>
        <s v="CARREGADOR DE PILHA,Tipo: Pilhas AA/AAA de 1,2 V, Capacidade: Até 04 pilhas, Características Adicionais: Indicador de carregamento, tempo de carga de aproximadamente 2 horas, Voltagem: Bivolt"/>
        <s v="CABO UTP,Apresentação: 4P x 24 Cat. 5E - azul, Unidade De Fornecimento: caixa com 305 metros"/>
        <s v="CABO UTP,Apresentação: 4P x 24 Cat. 6 azul, Unidade De Fornecimento: caixa com 305 metros"/>
        <s v="ALICATE PARA CRIMPAGEM DE CONECTORES,Características Mínimas: para conectores do tipo RJ-11 e RJ-45, mola de abertura permanente, 1 cava para conectores RJ-45 de até 8 pinos, 1lâmina de corte de fio, 02 lâminas de decapagem."/>
        <s v="ALICATE PARA CRIMPAGEM DE CONECTORES,Características Mínimas: Crimpagem de conectores do tipo RJ-11, RJ-12 e RJ-45, 2 cavas para conectores de 6 e 8 pinos, climpadores móveis, 1 lâmina de corte de fio, 2 Lâminas de decapagem"/>
      </sharedItems>
    </cacheField>
    <cacheField name="Cod. SICOP" numFmtId="0">
      <sharedItems containsSemiMixedTypes="0" containsString="0" containsNumber="1" containsInteger="1" minValue="2" maxValue="510"/>
    </cacheField>
    <cacheField name="Descr. Órgão SICOP" numFmtId="0">
      <sharedItems count="70">
        <s v="CASA CIVIL"/>
        <s v="VICENTE PIRES RA XXX"/>
        <s v="AGEFIS"/>
        <s v="CGDF"/>
        <s v="DPDF"/>
        <s v="FHB"/>
        <s v="IBRAM"/>
        <s v="PGDF"/>
        <s v="PMDF"/>
        <s v="SECRIANCA"/>
        <s v="SEDS"/>
        <s v="SEGAD"/>
        <s v="SEGETH"/>
        <s v="SEJUS"/>
        <s v="SEPLAG"/>
        <s v="SERIS"/>
        <s v="SETUR"/>
        <s v="SSP"/>
        <s v="TAGUA RA III"/>
        <s v="CBMDF"/>
        <s v="CODHAB/DF"/>
        <s v="JBB"/>
        <s v="SCIA RA XXV"/>
        <s v="SEAGRI"/>
        <s v="SEMIDH"/>
        <s v="SINESP"/>
        <s v="CEILANDIA RA IX"/>
        <s v="GUARA RA X"/>
        <s v="REC EMAS RA XV"/>
        <s v="SE"/>
        <s v="SEC"/>
        <s v="SEDHS"/>
        <s v="SLU"/>
        <s v="JB RA XXVII"/>
        <s v="SOBRADINHO 2 RA XXVI"/>
        <s v="PARANOA RA VII"/>
        <s v="BRAZLAND RA IV"/>
        <s v="CODEPLAN"/>
        <s v="PLANO PILOTO RA I"/>
        <s v="GAMA RA II"/>
        <s v="CRUZEIRO RA XI"/>
        <s v="RIACHO F 1 RA XVII"/>
        <s v="SEMOB"/>
        <s v="NOVACAP"/>
        <s v="SEL"/>
        <s v="SOBRADINHO RA V"/>
        <s v="EMATER"/>
        <s v="FERCAL RA XXXI"/>
        <s v="STA MA RA XIII"/>
        <s v="PLANALT RA VI"/>
        <s v="BANDEIR RA VIII"/>
        <s v="SAMAMB RA XII"/>
        <s v="LAGO SUL RA XVI"/>
        <s v="SAO SEBT RA XIV"/>
        <s v="GVG"/>
        <s v="LAGO N RA XVIII"/>
        <s v="RIACHO F 2 RA XXI"/>
        <s v="SUDOEST/OCT RA XXII"/>
        <s v="ADASA"/>
        <s v="PARK WAY RA XXIV"/>
        <s v="AGUAS CLARAS RA XX"/>
        <s v="FAP"/>
        <s v="FJZB"/>
        <s v="IPREV-DF"/>
        <s v="FUNAP"/>
        <s v="ARQUIVO PUBLICO"/>
        <s v="SECTI"/>
        <s v="CANDANGO RA XIX"/>
        <s v="VARJAO RA XXIII"/>
        <s v="SEF"/>
      </sharedItems>
    </cacheField>
    <cacheField name="Consumo Médio do Período" numFmtId="0">
      <sharedItems containsSemiMixedTypes="0" containsString="0" containsNumber="1" containsInteger="1" minValue="0" maxValue="100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0">
  <r>
    <x v="0"/>
    <x v="0"/>
    <x v="0"/>
    <n v="2"/>
    <x v="0"/>
    <n v="4"/>
  </r>
  <r>
    <x v="0"/>
    <x v="0"/>
    <x v="0"/>
    <n v="366"/>
    <x v="1"/>
    <n v="4"/>
  </r>
  <r>
    <x v="1"/>
    <x v="0"/>
    <x v="1"/>
    <n v="361"/>
    <x v="2"/>
    <n v="4"/>
  </r>
  <r>
    <x v="1"/>
    <x v="0"/>
    <x v="1"/>
    <n v="2"/>
    <x v="0"/>
    <n v="11"/>
  </r>
  <r>
    <x v="1"/>
    <x v="0"/>
    <x v="1"/>
    <n v="480"/>
    <x v="3"/>
    <n v="25"/>
  </r>
  <r>
    <x v="1"/>
    <x v="0"/>
    <x v="1"/>
    <n v="401"/>
    <x v="4"/>
    <n v="1"/>
  </r>
  <r>
    <x v="1"/>
    <x v="0"/>
    <x v="1"/>
    <n v="63"/>
    <x v="5"/>
    <n v="13"/>
  </r>
  <r>
    <x v="1"/>
    <x v="0"/>
    <x v="1"/>
    <n v="391"/>
    <x v="6"/>
    <n v="5"/>
  </r>
  <r>
    <x v="1"/>
    <x v="0"/>
    <x v="1"/>
    <n v="20"/>
    <x v="7"/>
    <n v="23"/>
  </r>
  <r>
    <x v="1"/>
    <x v="0"/>
    <x v="1"/>
    <n v="54"/>
    <x v="8"/>
    <n v="188"/>
  </r>
  <r>
    <x v="1"/>
    <x v="0"/>
    <x v="1"/>
    <n v="417"/>
    <x v="9"/>
    <n v="1"/>
  </r>
  <r>
    <x v="1"/>
    <x v="0"/>
    <x v="1"/>
    <n v="370"/>
    <x v="10"/>
    <n v="5"/>
  </r>
  <r>
    <x v="1"/>
    <x v="0"/>
    <x v="1"/>
    <n v="414"/>
    <x v="11"/>
    <n v="44"/>
  </r>
  <r>
    <x v="1"/>
    <x v="0"/>
    <x v="1"/>
    <n v="390"/>
    <x v="12"/>
    <n v="3"/>
  </r>
  <r>
    <x v="1"/>
    <x v="0"/>
    <x v="1"/>
    <n v="400"/>
    <x v="13"/>
    <n v="8"/>
  </r>
  <r>
    <x v="1"/>
    <x v="0"/>
    <x v="1"/>
    <n v="410"/>
    <x v="14"/>
    <n v="18"/>
  </r>
  <r>
    <x v="1"/>
    <x v="0"/>
    <x v="1"/>
    <n v="360"/>
    <x v="15"/>
    <n v="11"/>
  </r>
  <r>
    <x v="1"/>
    <x v="0"/>
    <x v="1"/>
    <n v="510"/>
    <x v="16"/>
    <n v="1"/>
  </r>
  <r>
    <x v="1"/>
    <x v="0"/>
    <x v="1"/>
    <n v="50"/>
    <x v="17"/>
    <n v="175"/>
  </r>
  <r>
    <x v="1"/>
    <x v="0"/>
    <x v="1"/>
    <n v="132"/>
    <x v="18"/>
    <n v="10"/>
  </r>
  <r>
    <x v="1"/>
    <x v="0"/>
    <x v="1"/>
    <n v="366"/>
    <x v="1"/>
    <n v="2"/>
  </r>
  <r>
    <x v="2"/>
    <x v="1"/>
    <x v="2"/>
    <n v="2"/>
    <x v="0"/>
    <n v="59"/>
  </r>
  <r>
    <x v="2"/>
    <x v="1"/>
    <x v="2"/>
    <n v="53"/>
    <x v="19"/>
    <n v="3"/>
  </r>
  <r>
    <x v="2"/>
    <x v="1"/>
    <x v="2"/>
    <n v="53"/>
    <x v="19"/>
    <n v="343"/>
  </r>
  <r>
    <x v="2"/>
    <x v="1"/>
    <x v="2"/>
    <n v="480"/>
    <x v="3"/>
    <n v="26"/>
  </r>
  <r>
    <x v="2"/>
    <x v="1"/>
    <x v="2"/>
    <n v="392"/>
    <x v="20"/>
    <n v="29"/>
  </r>
  <r>
    <x v="2"/>
    <x v="1"/>
    <x v="2"/>
    <n v="401"/>
    <x v="4"/>
    <n v="11"/>
  </r>
  <r>
    <x v="2"/>
    <x v="1"/>
    <x v="2"/>
    <n v="63"/>
    <x v="5"/>
    <n v="88"/>
  </r>
  <r>
    <x v="2"/>
    <x v="1"/>
    <x v="2"/>
    <n v="391"/>
    <x v="6"/>
    <n v="8"/>
  </r>
  <r>
    <x v="2"/>
    <x v="1"/>
    <x v="2"/>
    <n v="391"/>
    <x v="6"/>
    <n v="20"/>
  </r>
  <r>
    <x v="2"/>
    <x v="1"/>
    <x v="2"/>
    <n v="195"/>
    <x v="21"/>
    <n v="7"/>
  </r>
  <r>
    <x v="2"/>
    <x v="1"/>
    <x v="2"/>
    <n v="20"/>
    <x v="7"/>
    <n v="24"/>
  </r>
  <r>
    <x v="2"/>
    <x v="1"/>
    <x v="2"/>
    <n v="306"/>
    <x v="22"/>
    <n v="5"/>
  </r>
  <r>
    <x v="2"/>
    <x v="1"/>
    <x v="2"/>
    <n v="70"/>
    <x v="23"/>
    <n v="30"/>
  </r>
  <r>
    <x v="2"/>
    <x v="1"/>
    <x v="2"/>
    <n v="414"/>
    <x v="11"/>
    <n v="17"/>
  </r>
  <r>
    <x v="2"/>
    <x v="1"/>
    <x v="2"/>
    <n v="390"/>
    <x v="12"/>
    <n v="5"/>
  </r>
  <r>
    <x v="2"/>
    <x v="1"/>
    <x v="2"/>
    <n v="419"/>
    <x v="24"/>
    <n v="10"/>
  </r>
  <r>
    <x v="2"/>
    <x v="1"/>
    <x v="2"/>
    <n v="410"/>
    <x v="14"/>
    <n v="13"/>
  </r>
  <r>
    <x v="2"/>
    <x v="1"/>
    <x v="2"/>
    <n v="410"/>
    <x v="14"/>
    <n v="3"/>
  </r>
  <r>
    <x v="2"/>
    <x v="1"/>
    <x v="2"/>
    <n v="110"/>
    <x v="25"/>
    <n v="17"/>
  </r>
  <r>
    <x v="2"/>
    <x v="1"/>
    <x v="2"/>
    <n v="50"/>
    <x v="17"/>
    <n v="1175"/>
  </r>
  <r>
    <x v="3"/>
    <x v="1"/>
    <x v="3"/>
    <n v="480"/>
    <x v="3"/>
    <n v="3"/>
  </r>
  <r>
    <x v="3"/>
    <x v="1"/>
    <x v="3"/>
    <n v="392"/>
    <x v="20"/>
    <n v="67"/>
  </r>
  <r>
    <x v="3"/>
    <x v="1"/>
    <x v="3"/>
    <n v="63"/>
    <x v="5"/>
    <n v="210"/>
  </r>
  <r>
    <x v="3"/>
    <x v="1"/>
    <x v="3"/>
    <n v="391"/>
    <x v="6"/>
    <n v="34"/>
  </r>
  <r>
    <x v="3"/>
    <x v="1"/>
    <x v="3"/>
    <n v="391"/>
    <x v="6"/>
    <n v="10"/>
  </r>
  <r>
    <x v="3"/>
    <x v="1"/>
    <x v="3"/>
    <n v="370"/>
    <x v="10"/>
    <n v="16"/>
  </r>
  <r>
    <x v="3"/>
    <x v="1"/>
    <x v="3"/>
    <n v="410"/>
    <x v="14"/>
    <n v="15"/>
  </r>
  <r>
    <x v="3"/>
    <x v="1"/>
    <x v="3"/>
    <n v="110"/>
    <x v="25"/>
    <n v="15"/>
  </r>
  <r>
    <x v="3"/>
    <x v="1"/>
    <x v="3"/>
    <n v="50"/>
    <x v="17"/>
    <n v="399"/>
  </r>
  <r>
    <x v="4"/>
    <x v="2"/>
    <x v="4"/>
    <n v="138"/>
    <x v="26"/>
    <n v="100"/>
  </r>
  <r>
    <x v="4"/>
    <x v="2"/>
    <x v="4"/>
    <n v="137"/>
    <x v="27"/>
    <n v="150"/>
  </r>
  <r>
    <x v="4"/>
    <x v="2"/>
    <x v="4"/>
    <n v="145"/>
    <x v="28"/>
    <n v="52"/>
  </r>
  <r>
    <x v="4"/>
    <x v="2"/>
    <x v="4"/>
    <n v="80"/>
    <x v="29"/>
    <n v="800"/>
  </r>
  <r>
    <x v="4"/>
    <x v="2"/>
    <x v="4"/>
    <n v="150"/>
    <x v="30"/>
    <n v="400"/>
  </r>
  <r>
    <x v="4"/>
    <x v="2"/>
    <x v="4"/>
    <n v="417"/>
    <x v="9"/>
    <n v="30"/>
  </r>
  <r>
    <x v="4"/>
    <x v="2"/>
    <x v="4"/>
    <n v="380"/>
    <x v="31"/>
    <n v="252"/>
  </r>
  <r>
    <x v="4"/>
    <x v="2"/>
    <x v="4"/>
    <n v="94"/>
    <x v="32"/>
    <n v="100"/>
  </r>
  <r>
    <x v="4"/>
    <x v="2"/>
    <x v="4"/>
    <n v="50"/>
    <x v="17"/>
    <n v="500"/>
  </r>
  <r>
    <x v="4"/>
    <x v="2"/>
    <x v="4"/>
    <n v="132"/>
    <x v="18"/>
    <n v="300"/>
  </r>
  <r>
    <x v="5"/>
    <x v="2"/>
    <x v="5"/>
    <n v="307"/>
    <x v="33"/>
    <n v="13"/>
  </r>
  <r>
    <x v="5"/>
    <x v="2"/>
    <x v="5"/>
    <n v="80"/>
    <x v="29"/>
    <n v="500"/>
  </r>
  <r>
    <x v="5"/>
    <x v="2"/>
    <x v="5"/>
    <n v="150"/>
    <x v="30"/>
    <n v="200"/>
  </r>
  <r>
    <x v="5"/>
    <x v="2"/>
    <x v="5"/>
    <n v="417"/>
    <x v="9"/>
    <n v="30"/>
  </r>
  <r>
    <x v="5"/>
    <x v="2"/>
    <x v="5"/>
    <n v="390"/>
    <x v="12"/>
    <n v="200"/>
  </r>
  <r>
    <x v="5"/>
    <x v="2"/>
    <x v="5"/>
    <n v="304"/>
    <x v="34"/>
    <n v="100"/>
  </r>
  <r>
    <x v="6"/>
    <x v="3"/>
    <x v="6"/>
    <n v="195"/>
    <x v="21"/>
    <n v="150"/>
  </r>
  <r>
    <x v="6"/>
    <x v="3"/>
    <x v="6"/>
    <n v="140"/>
    <x v="35"/>
    <n v="8"/>
  </r>
  <r>
    <x v="6"/>
    <x v="3"/>
    <x v="6"/>
    <n v="306"/>
    <x v="22"/>
    <n v="200"/>
  </r>
  <r>
    <x v="6"/>
    <x v="3"/>
    <x v="6"/>
    <n v="150"/>
    <x v="30"/>
    <n v="50"/>
  </r>
  <r>
    <x v="6"/>
    <x v="3"/>
    <x v="6"/>
    <n v="50"/>
    <x v="17"/>
    <n v="250"/>
  </r>
  <r>
    <x v="7"/>
    <x v="3"/>
    <x v="7"/>
    <n v="138"/>
    <x v="26"/>
    <n v="25"/>
  </r>
  <r>
    <x v="7"/>
    <x v="3"/>
    <x v="7"/>
    <n v="20"/>
    <x v="7"/>
    <n v="200"/>
  </r>
  <r>
    <x v="7"/>
    <x v="3"/>
    <x v="7"/>
    <n v="306"/>
    <x v="22"/>
    <n v="100"/>
  </r>
  <r>
    <x v="7"/>
    <x v="3"/>
    <x v="7"/>
    <n v="380"/>
    <x v="31"/>
    <n v="1500"/>
  </r>
  <r>
    <x v="7"/>
    <x v="3"/>
    <x v="7"/>
    <n v="50"/>
    <x v="17"/>
    <n v="700"/>
  </r>
  <r>
    <x v="8"/>
    <x v="3"/>
    <x v="8"/>
    <n v="133"/>
    <x v="36"/>
    <n v="50"/>
  </r>
  <r>
    <x v="8"/>
    <x v="3"/>
    <x v="8"/>
    <n v="50"/>
    <x v="17"/>
    <n v="1000"/>
  </r>
  <r>
    <x v="9"/>
    <x v="3"/>
    <x v="9"/>
    <n v="121"/>
    <x v="37"/>
    <n v="2"/>
  </r>
  <r>
    <x v="9"/>
    <x v="3"/>
    <x v="9"/>
    <n v="141"/>
    <x v="38"/>
    <n v="1"/>
  </r>
  <r>
    <x v="9"/>
    <x v="3"/>
    <x v="9"/>
    <n v="50"/>
    <x v="17"/>
    <n v="0"/>
  </r>
  <r>
    <x v="10"/>
    <x v="3"/>
    <x v="10"/>
    <n v="2"/>
    <x v="0"/>
    <n v="150"/>
  </r>
  <r>
    <x v="10"/>
    <x v="3"/>
    <x v="10"/>
    <n v="121"/>
    <x v="37"/>
    <n v="15"/>
  </r>
  <r>
    <x v="10"/>
    <x v="3"/>
    <x v="10"/>
    <n v="131"/>
    <x v="39"/>
    <n v="150"/>
  </r>
  <r>
    <x v="10"/>
    <x v="3"/>
    <x v="10"/>
    <n v="391"/>
    <x v="6"/>
    <n v="100"/>
  </r>
  <r>
    <x v="10"/>
    <x v="3"/>
    <x v="10"/>
    <n v="20"/>
    <x v="7"/>
    <n v="150"/>
  </r>
  <r>
    <x v="10"/>
    <x v="3"/>
    <x v="10"/>
    <n v="306"/>
    <x v="22"/>
    <n v="100"/>
  </r>
  <r>
    <x v="10"/>
    <x v="3"/>
    <x v="10"/>
    <n v="50"/>
    <x v="17"/>
    <n v="3000"/>
  </r>
  <r>
    <x v="10"/>
    <x v="3"/>
    <x v="10"/>
    <n v="366"/>
    <x v="1"/>
    <n v="2"/>
  </r>
  <r>
    <x v="11"/>
    <x v="3"/>
    <x v="11"/>
    <n v="133"/>
    <x v="36"/>
    <n v="250"/>
  </r>
  <r>
    <x v="11"/>
    <x v="3"/>
    <x v="11"/>
    <n v="2"/>
    <x v="0"/>
    <n v="50"/>
  </r>
  <r>
    <x v="11"/>
    <x v="3"/>
    <x v="11"/>
    <n v="138"/>
    <x v="26"/>
    <n v="100"/>
  </r>
  <r>
    <x v="11"/>
    <x v="3"/>
    <x v="11"/>
    <n v="480"/>
    <x v="3"/>
    <n v="1"/>
  </r>
  <r>
    <x v="11"/>
    <x v="3"/>
    <x v="11"/>
    <n v="139"/>
    <x v="40"/>
    <n v="2"/>
  </r>
  <r>
    <x v="11"/>
    <x v="3"/>
    <x v="11"/>
    <n v="401"/>
    <x v="4"/>
    <n v="1"/>
  </r>
  <r>
    <x v="11"/>
    <x v="3"/>
    <x v="11"/>
    <n v="137"/>
    <x v="27"/>
    <n v="468"/>
  </r>
  <r>
    <x v="11"/>
    <x v="3"/>
    <x v="11"/>
    <n v="195"/>
    <x v="21"/>
    <n v="265"/>
  </r>
  <r>
    <x v="11"/>
    <x v="3"/>
    <x v="11"/>
    <n v="148"/>
    <x v="41"/>
    <n v="200"/>
  </r>
  <r>
    <x v="11"/>
    <x v="3"/>
    <x v="11"/>
    <n v="306"/>
    <x v="22"/>
    <n v="100"/>
  </r>
  <r>
    <x v="11"/>
    <x v="3"/>
    <x v="11"/>
    <n v="70"/>
    <x v="23"/>
    <n v="7"/>
  </r>
  <r>
    <x v="11"/>
    <x v="3"/>
    <x v="11"/>
    <n v="380"/>
    <x v="31"/>
    <n v="600"/>
  </r>
  <r>
    <x v="11"/>
    <x v="3"/>
    <x v="11"/>
    <n v="414"/>
    <x v="11"/>
    <n v="1"/>
  </r>
  <r>
    <x v="11"/>
    <x v="3"/>
    <x v="11"/>
    <n v="414"/>
    <x v="11"/>
    <n v="50"/>
  </r>
  <r>
    <x v="11"/>
    <x v="3"/>
    <x v="11"/>
    <n v="90"/>
    <x v="42"/>
    <n v="10"/>
  </r>
  <r>
    <x v="11"/>
    <x v="3"/>
    <x v="11"/>
    <n v="410"/>
    <x v="14"/>
    <n v="10"/>
  </r>
  <r>
    <x v="11"/>
    <x v="3"/>
    <x v="11"/>
    <n v="110"/>
    <x v="25"/>
    <n v="4"/>
  </r>
  <r>
    <x v="11"/>
    <x v="3"/>
    <x v="11"/>
    <n v="50"/>
    <x v="17"/>
    <n v="28"/>
  </r>
  <r>
    <x v="12"/>
    <x v="3"/>
    <x v="12"/>
    <n v="53"/>
    <x v="19"/>
    <n v="1"/>
  </r>
  <r>
    <x v="12"/>
    <x v="3"/>
    <x v="12"/>
    <n v="137"/>
    <x v="27"/>
    <n v="100"/>
  </r>
  <r>
    <x v="12"/>
    <x v="3"/>
    <x v="12"/>
    <n v="112"/>
    <x v="43"/>
    <n v="100"/>
  </r>
  <r>
    <x v="12"/>
    <x v="3"/>
    <x v="12"/>
    <n v="141"/>
    <x v="38"/>
    <n v="1"/>
  </r>
  <r>
    <x v="12"/>
    <x v="3"/>
    <x v="12"/>
    <n v="220"/>
    <x v="44"/>
    <n v="4500"/>
  </r>
  <r>
    <x v="12"/>
    <x v="3"/>
    <x v="12"/>
    <n v="134"/>
    <x v="45"/>
    <n v="100"/>
  </r>
  <r>
    <x v="12"/>
    <x v="3"/>
    <x v="12"/>
    <n v="50"/>
    <x v="17"/>
    <n v="1500"/>
  </r>
  <r>
    <x v="13"/>
    <x v="3"/>
    <x v="13"/>
    <n v="2"/>
    <x v="0"/>
    <n v="1"/>
  </r>
  <r>
    <x v="13"/>
    <x v="3"/>
    <x v="13"/>
    <n v="53"/>
    <x v="19"/>
    <n v="1"/>
  </r>
  <r>
    <x v="13"/>
    <x v="3"/>
    <x v="13"/>
    <n v="138"/>
    <x v="26"/>
    <n v="20"/>
  </r>
  <r>
    <x v="13"/>
    <x v="3"/>
    <x v="13"/>
    <n v="139"/>
    <x v="40"/>
    <n v="2"/>
  </r>
  <r>
    <x v="13"/>
    <x v="3"/>
    <x v="13"/>
    <n v="72"/>
    <x v="46"/>
    <n v="1"/>
  </r>
  <r>
    <x v="13"/>
    <x v="3"/>
    <x v="13"/>
    <n v="367"/>
    <x v="47"/>
    <n v="15"/>
  </r>
  <r>
    <x v="13"/>
    <x v="3"/>
    <x v="13"/>
    <n v="137"/>
    <x v="27"/>
    <n v="7"/>
  </r>
  <r>
    <x v="13"/>
    <x v="3"/>
    <x v="13"/>
    <n v="307"/>
    <x v="33"/>
    <n v="2"/>
  </r>
  <r>
    <x v="13"/>
    <x v="3"/>
    <x v="13"/>
    <n v="112"/>
    <x v="43"/>
    <n v="10"/>
  </r>
  <r>
    <x v="13"/>
    <x v="3"/>
    <x v="13"/>
    <n v="54"/>
    <x v="8"/>
    <n v="25"/>
  </r>
  <r>
    <x v="13"/>
    <x v="3"/>
    <x v="13"/>
    <n v="150"/>
    <x v="30"/>
    <n v="12"/>
  </r>
  <r>
    <x v="13"/>
    <x v="3"/>
    <x v="13"/>
    <n v="414"/>
    <x v="11"/>
    <n v="1"/>
  </r>
  <r>
    <x v="13"/>
    <x v="3"/>
    <x v="13"/>
    <n v="410"/>
    <x v="14"/>
    <n v="1"/>
  </r>
  <r>
    <x v="13"/>
    <x v="3"/>
    <x v="13"/>
    <n v="50"/>
    <x v="17"/>
    <n v="118"/>
  </r>
  <r>
    <x v="13"/>
    <x v="3"/>
    <x v="13"/>
    <n v="50"/>
    <x v="17"/>
    <n v="36"/>
  </r>
  <r>
    <x v="13"/>
    <x v="3"/>
    <x v="13"/>
    <n v="50"/>
    <x v="17"/>
    <n v="6"/>
  </r>
  <r>
    <x v="13"/>
    <x v="3"/>
    <x v="13"/>
    <n v="143"/>
    <x v="48"/>
    <n v="5"/>
  </r>
  <r>
    <x v="14"/>
    <x v="3"/>
    <x v="14"/>
    <n v="138"/>
    <x v="26"/>
    <n v="10"/>
  </r>
  <r>
    <x v="14"/>
    <x v="3"/>
    <x v="14"/>
    <n v="72"/>
    <x v="46"/>
    <n v="300"/>
  </r>
  <r>
    <x v="14"/>
    <x v="3"/>
    <x v="14"/>
    <n v="70"/>
    <x v="23"/>
    <n v="8"/>
  </r>
  <r>
    <x v="14"/>
    <x v="3"/>
    <x v="14"/>
    <n v="90"/>
    <x v="42"/>
    <n v="1"/>
  </r>
  <r>
    <x v="15"/>
    <x v="3"/>
    <x v="15"/>
    <n v="138"/>
    <x v="26"/>
    <n v="8"/>
  </r>
  <r>
    <x v="15"/>
    <x v="3"/>
    <x v="15"/>
    <n v="148"/>
    <x v="41"/>
    <n v="7"/>
  </r>
  <r>
    <x v="15"/>
    <x v="3"/>
    <x v="15"/>
    <n v="50"/>
    <x v="17"/>
    <n v="480"/>
  </r>
  <r>
    <x v="16"/>
    <x v="4"/>
    <x v="16"/>
    <n v="361"/>
    <x v="2"/>
    <n v="1"/>
  </r>
  <r>
    <x v="16"/>
    <x v="4"/>
    <x v="16"/>
    <n v="53"/>
    <x v="19"/>
    <n v="40"/>
  </r>
  <r>
    <x v="16"/>
    <x v="4"/>
    <x v="16"/>
    <n v="135"/>
    <x v="49"/>
    <n v="4"/>
  </r>
  <r>
    <x v="16"/>
    <x v="4"/>
    <x v="16"/>
    <n v="145"/>
    <x v="28"/>
    <n v="2"/>
  </r>
  <r>
    <x v="16"/>
    <x v="4"/>
    <x v="16"/>
    <n v="90"/>
    <x v="42"/>
    <n v="24"/>
  </r>
  <r>
    <x v="16"/>
    <x v="4"/>
    <x v="16"/>
    <n v="410"/>
    <x v="14"/>
    <n v="45"/>
  </r>
  <r>
    <x v="16"/>
    <x v="4"/>
    <x v="16"/>
    <n v="50"/>
    <x v="17"/>
    <n v="60"/>
  </r>
  <r>
    <x v="16"/>
    <x v="4"/>
    <x v="16"/>
    <n v="143"/>
    <x v="48"/>
    <n v="1"/>
  </r>
  <r>
    <x v="16"/>
    <x v="4"/>
    <x v="16"/>
    <n v="132"/>
    <x v="18"/>
    <n v="2"/>
  </r>
  <r>
    <x v="17"/>
    <x v="4"/>
    <x v="17"/>
    <n v="133"/>
    <x v="36"/>
    <n v="6"/>
  </r>
  <r>
    <x v="17"/>
    <x v="4"/>
    <x v="17"/>
    <n v="53"/>
    <x v="19"/>
    <n v="3"/>
  </r>
  <r>
    <x v="17"/>
    <x v="4"/>
    <x v="17"/>
    <n v="72"/>
    <x v="46"/>
    <n v="5"/>
  </r>
  <r>
    <x v="17"/>
    <x v="4"/>
    <x v="17"/>
    <n v="70"/>
    <x v="23"/>
    <n v="2"/>
  </r>
  <r>
    <x v="17"/>
    <x v="4"/>
    <x v="17"/>
    <n v="417"/>
    <x v="9"/>
    <n v="5"/>
  </r>
  <r>
    <x v="17"/>
    <x v="4"/>
    <x v="17"/>
    <n v="50"/>
    <x v="17"/>
    <n v="60"/>
  </r>
  <r>
    <x v="17"/>
    <x v="4"/>
    <x v="17"/>
    <n v="132"/>
    <x v="18"/>
    <n v="3"/>
  </r>
  <r>
    <x v="18"/>
    <x v="4"/>
    <x v="18"/>
    <n v="133"/>
    <x v="36"/>
    <n v="5"/>
  </r>
  <r>
    <x v="18"/>
    <x v="4"/>
    <x v="18"/>
    <n v="72"/>
    <x v="46"/>
    <n v="6"/>
  </r>
  <r>
    <x v="18"/>
    <x v="4"/>
    <x v="18"/>
    <n v="131"/>
    <x v="39"/>
    <n v="2"/>
  </r>
  <r>
    <x v="18"/>
    <x v="4"/>
    <x v="18"/>
    <n v="112"/>
    <x v="43"/>
    <n v="2"/>
  </r>
  <r>
    <x v="18"/>
    <x v="4"/>
    <x v="18"/>
    <n v="141"/>
    <x v="38"/>
    <n v="1"/>
  </r>
  <r>
    <x v="18"/>
    <x v="4"/>
    <x v="18"/>
    <n v="70"/>
    <x v="23"/>
    <n v="2"/>
  </r>
  <r>
    <x v="18"/>
    <x v="4"/>
    <x v="18"/>
    <n v="150"/>
    <x v="30"/>
    <n v="4"/>
  </r>
  <r>
    <x v="18"/>
    <x v="4"/>
    <x v="18"/>
    <n v="390"/>
    <x v="12"/>
    <n v="4"/>
  </r>
  <r>
    <x v="18"/>
    <x v="4"/>
    <x v="18"/>
    <n v="410"/>
    <x v="14"/>
    <n v="20"/>
  </r>
  <r>
    <x v="18"/>
    <x v="4"/>
    <x v="18"/>
    <n v="134"/>
    <x v="45"/>
    <n v="1"/>
  </r>
  <r>
    <x v="19"/>
    <x v="4"/>
    <x v="19"/>
    <n v="138"/>
    <x v="26"/>
    <n v="3"/>
  </r>
  <r>
    <x v="19"/>
    <x v="4"/>
    <x v="19"/>
    <n v="139"/>
    <x v="40"/>
    <n v="1"/>
  </r>
  <r>
    <x v="19"/>
    <x v="4"/>
    <x v="19"/>
    <n v="131"/>
    <x v="39"/>
    <n v="3"/>
  </r>
  <r>
    <x v="19"/>
    <x v="4"/>
    <x v="19"/>
    <n v="141"/>
    <x v="38"/>
    <n v="4"/>
  </r>
  <r>
    <x v="19"/>
    <x v="4"/>
    <x v="19"/>
    <n v="380"/>
    <x v="31"/>
    <n v="15"/>
  </r>
  <r>
    <x v="19"/>
    <x v="4"/>
    <x v="19"/>
    <n v="134"/>
    <x v="45"/>
    <n v="2"/>
  </r>
  <r>
    <x v="19"/>
    <x v="4"/>
    <x v="19"/>
    <n v="143"/>
    <x v="48"/>
    <n v="1"/>
  </r>
  <r>
    <x v="20"/>
    <x v="4"/>
    <x v="20"/>
    <n v="138"/>
    <x v="26"/>
    <n v="3"/>
  </r>
  <r>
    <x v="21"/>
    <x v="4"/>
    <x v="21"/>
    <n v="136"/>
    <x v="50"/>
    <n v="2"/>
  </r>
  <r>
    <x v="21"/>
    <x v="4"/>
    <x v="21"/>
    <n v="53"/>
    <x v="19"/>
    <n v="4"/>
  </r>
  <r>
    <x v="21"/>
    <x v="4"/>
    <x v="21"/>
    <n v="132"/>
    <x v="18"/>
    <n v="3"/>
  </r>
  <r>
    <x v="22"/>
    <x v="4"/>
    <x v="22"/>
    <n v="132"/>
    <x v="18"/>
    <n v="5"/>
  </r>
  <r>
    <x v="23"/>
    <x v="5"/>
    <x v="23"/>
    <n v="2"/>
    <x v="0"/>
    <n v="3"/>
  </r>
  <r>
    <x v="23"/>
    <x v="5"/>
    <x v="23"/>
    <n v="72"/>
    <x v="46"/>
    <n v="3"/>
  </r>
  <r>
    <x v="23"/>
    <x v="5"/>
    <x v="23"/>
    <n v="131"/>
    <x v="39"/>
    <n v="24"/>
  </r>
  <r>
    <x v="23"/>
    <x v="5"/>
    <x v="23"/>
    <n v="137"/>
    <x v="27"/>
    <n v="1"/>
  </r>
  <r>
    <x v="23"/>
    <x v="5"/>
    <x v="23"/>
    <n v="135"/>
    <x v="49"/>
    <n v="3"/>
  </r>
  <r>
    <x v="23"/>
    <x v="5"/>
    <x v="23"/>
    <n v="70"/>
    <x v="23"/>
    <n v="3"/>
  </r>
  <r>
    <x v="23"/>
    <x v="5"/>
    <x v="23"/>
    <n v="410"/>
    <x v="14"/>
    <n v="16"/>
  </r>
  <r>
    <x v="23"/>
    <x v="5"/>
    <x v="23"/>
    <n v="132"/>
    <x v="18"/>
    <n v="7"/>
  </r>
  <r>
    <x v="24"/>
    <x v="5"/>
    <x v="24"/>
    <n v="361"/>
    <x v="2"/>
    <n v="1"/>
  </r>
  <r>
    <x v="24"/>
    <x v="5"/>
    <x v="24"/>
    <n v="2"/>
    <x v="0"/>
    <n v="3"/>
  </r>
  <r>
    <x v="24"/>
    <x v="5"/>
    <x v="24"/>
    <n v="53"/>
    <x v="19"/>
    <n v="31"/>
  </r>
  <r>
    <x v="24"/>
    <x v="5"/>
    <x v="24"/>
    <n v="121"/>
    <x v="37"/>
    <n v="10"/>
  </r>
  <r>
    <x v="24"/>
    <x v="5"/>
    <x v="24"/>
    <n v="72"/>
    <x v="46"/>
    <n v="12"/>
  </r>
  <r>
    <x v="24"/>
    <x v="5"/>
    <x v="24"/>
    <n v="131"/>
    <x v="39"/>
    <n v="32"/>
  </r>
  <r>
    <x v="24"/>
    <x v="5"/>
    <x v="24"/>
    <n v="137"/>
    <x v="27"/>
    <n v="2"/>
  </r>
  <r>
    <x v="24"/>
    <x v="5"/>
    <x v="24"/>
    <n v="70"/>
    <x v="23"/>
    <n v="31"/>
  </r>
  <r>
    <x v="24"/>
    <x v="5"/>
    <x v="24"/>
    <n v="150"/>
    <x v="30"/>
    <n v="6"/>
  </r>
  <r>
    <x v="24"/>
    <x v="5"/>
    <x v="24"/>
    <n v="390"/>
    <x v="12"/>
    <n v="1"/>
  </r>
  <r>
    <x v="24"/>
    <x v="5"/>
    <x v="24"/>
    <n v="132"/>
    <x v="18"/>
    <n v="4"/>
  </r>
  <r>
    <x v="25"/>
    <x v="5"/>
    <x v="25"/>
    <n v="2"/>
    <x v="0"/>
    <n v="3"/>
  </r>
  <r>
    <x v="25"/>
    <x v="5"/>
    <x v="25"/>
    <n v="138"/>
    <x v="26"/>
    <n v="3"/>
  </r>
  <r>
    <x v="25"/>
    <x v="5"/>
    <x v="25"/>
    <n v="72"/>
    <x v="46"/>
    <n v="7"/>
  </r>
  <r>
    <x v="25"/>
    <x v="5"/>
    <x v="25"/>
    <n v="131"/>
    <x v="39"/>
    <n v="5"/>
  </r>
  <r>
    <x v="25"/>
    <x v="5"/>
    <x v="25"/>
    <n v="137"/>
    <x v="27"/>
    <n v="5"/>
  </r>
  <r>
    <x v="25"/>
    <x v="5"/>
    <x v="25"/>
    <n v="195"/>
    <x v="21"/>
    <n v="3"/>
  </r>
  <r>
    <x v="25"/>
    <x v="5"/>
    <x v="25"/>
    <n v="141"/>
    <x v="38"/>
    <n v="3"/>
  </r>
  <r>
    <x v="25"/>
    <x v="5"/>
    <x v="25"/>
    <n v="70"/>
    <x v="23"/>
    <n v="4"/>
  </r>
  <r>
    <x v="25"/>
    <x v="5"/>
    <x v="25"/>
    <n v="380"/>
    <x v="31"/>
    <n v="5"/>
  </r>
  <r>
    <x v="25"/>
    <x v="5"/>
    <x v="25"/>
    <n v="390"/>
    <x v="12"/>
    <n v="5"/>
  </r>
  <r>
    <x v="25"/>
    <x v="5"/>
    <x v="25"/>
    <n v="134"/>
    <x v="45"/>
    <n v="7"/>
  </r>
  <r>
    <x v="25"/>
    <x v="5"/>
    <x v="25"/>
    <n v="50"/>
    <x v="17"/>
    <n v="120"/>
  </r>
  <r>
    <x v="25"/>
    <x v="5"/>
    <x v="25"/>
    <n v="132"/>
    <x v="18"/>
    <n v="2"/>
  </r>
  <r>
    <x v="26"/>
    <x v="5"/>
    <x v="26"/>
    <n v="2"/>
    <x v="0"/>
    <n v="3"/>
  </r>
  <r>
    <x v="26"/>
    <x v="5"/>
    <x v="26"/>
    <n v="138"/>
    <x v="26"/>
    <n v="16"/>
  </r>
  <r>
    <x v="26"/>
    <x v="5"/>
    <x v="26"/>
    <n v="139"/>
    <x v="40"/>
    <n v="3"/>
  </r>
  <r>
    <x v="26"/>
    <x v="5"/>
    <x v="26"/>
    <n v="367"/>
    <x v="47"/>
    <n v="1"/>
  </r>
  <r>
    <x v="26"/>
    <x v="5"/>
    <x v="26"/>
    <n v="131"/>
    <x v="39"/>
    <n v="3"/>
  </r>
  <r>
    <x v="26"/>
    <x v="5"/>
    <x v="26"/>
    <n v="54"/>
    <x v="8"/>
    <n v="25"/>
  </r>
  <r>
    <x v="26"/>
    <x v="5"/>
    <x v="26"/>
    <n v="145"/>
    <x v="28"/>
    <n v="3"/>
  </r>
  <r>
    <x v="26"/>
    <x v="5"/>
    <x v="26"/>
    <n v="142"/>
    <x v="51"/>
    <n v="5"/>
  </r>
  <r>
    <x v="26"/>
    <x v="5"/>
    <x v="26"/>
    <n v="90"/>
    <x v="42"/>
    <n v="32"/>
  </r>
  <r>
    <x v="26"/>
    <x v="5"/>
    <x v="26"/>
    <n v="134"/>
    <x v="45"/>
    <n v="2"/>
  </r>
  <r>
    <x v="26"/>
    <x v="5"/>
    <x v="26"/>
    <n v="50"/>
    <x v="17"/>
    <n v="120"/>
  </r>
  <r>
    <x v="27"/>
    <x v="5"/>
    <x v="27"/>
    <n v="139"/>
    <x v="40"/>
    <n v="1"/>
  </r>
  <r>
    <x v="27"/>
    <x v="5"/>
    <x v="27"/>
    <n v="137"/>
    <x v="27"/>
    <n v="1"/>
  </r>
  <r>
    <x v="27"/>
    <x v="5"/>
    <x v="27"/>
    <n v="150"/>
    <x v="30"/>
    <n v="2"/>
  </r>
  <r>
    <x v="28"/>
    <x v="5"/>
    <x v="28"/>
    <n v="53"/>
    <x v="19"/>
    <n v="4"/>
  </r>
  <r>
    <x v="28"/>
    <x v="5"/>
    <x v="28"/>
    <n v="138"/>
    <x v="26"/>
    <n v="10"/>
  </r>
  <r>
    <x v="28"/>
    <x v="5"/>
    <x v="28"/>
    <n v="121"/>
    <x v="37"/>
    <n v="10"/>
  </r>
  <r>
    <x v="28"/>
    <x v="5"/>
    <x v="28"/>
    <n v="137"/>
    <x v="27"/>
    <n v="1"/>
  </r>
  <r>
    <x v="28"/>
    <x v="5"/>
    <x v="28"/>
    <n v="195"/>
    <x v="21"/>
    <n v="2"/>
  </r>
  <r>
    <x v="28"/>
    <x v="5"/>
    <x v="28"/>
    <n v="70"/>
    <x v="23"/>
    <n v="7"/>
  </r>
  <r>
    <x v="28"/>
    <x v="5"/>
    <x v="28"/>
    <n v="150"/>
    <x v="30"/>
    <n v="7"/>
  </r>
  <r>
    <x v="28"/>
    <x v="5"/>
    <x v="28"/>
    <n v="134"/>
    <x v="45"/>
    <n v="16"/>
  </r>
  <r>
    <x v="28"/>
    <x v="5"/>
    <x v="28"/>
    <n v="132"/>
    <x v="18"/>
    <n v="4"/>
  </r>
  <r>
    <x v="29"/>
    <x v="5"/>
    <x v="29"/>
    <n v="72"/>
    <x v="46"/>
    <n v="25"/>
  </r>
  <r>
    <x v="29"/>
    <x v="5"/>
    <x v="29"/>
    <n v="150"/>
    <x v="30"/>
    <n v="4"/>
  </r>
  <r>
    <x v="30"/>
    <x v="5"/>
    <x v="30"/>
    <n v="195"/>
    <x v="21"/>
    <n v="1"/>
  </r>
  <r>
    <x v="30"/>
    <x v="5"/>
    <x v="30"/>
    <n v="146"/>
    <x v="52"/>
    <n v="1"/>
  </r>
  <r>
    <x v="30"/>
    <x v="5"/>
    <x v="30"/>
    <n v="50"/>
    <x v="17"/>
    <n v="4"/>
  </r>
  <r>
    <x v="31"/>
    <x v="5"/>
    <x v="31"/>
    <n v="50"/>
    <x v="17"/>
    <n v="150"/>
  </r>
  <r>
    <x v="32"/>
    <x v="6"/>
    <x v="32"/>
    <n v="133"/>
    <x v="36"/>
    <n v="2"/>
  </r>
  <r>
    <x v="32"/>
    <x v="6"/>
    <x v="32"/>
    <n v="135"/>
    <x v="49"/>
    <n v="2"/>
  </r>
  <r>
    <x v="32"/>
    <x v="6"/>
    <x v="32"/>
    <n v="145"/>
    <x v="28"/>
    <n v="2"/>
  </r>
  <r>
    <x v="32"/>
    <x v="6"/>
    <x v="32"/>
    <n v="50"/>
    <x v="17"/>
    <n v="129"/>
  </r>
  <r>
    <x v="33"/>
    <x v="6"/>
    <x v="33"/>
    <n v="137"/>
    <x v="27"/>
    <n v="14"/>
  </r>
  <r>
    <x v="33"/>
    <x v="6"/>
    <x v="33"/>
    <n v="112"/>
    <x v="43"/>
    <n v="3"/>
  </r>
  <r>
    <x v="33"/>
    <x v="6"/>
    <x v="33"/>
    <n v="145"/>
    <x v="28"/>
    <n v="7"/>
  </r>
  <r>
    <x v="33"/>
    <x v="6"/>
    <x v="33"/>
    <n v="70"/>
    <x v="23"/>
    <n v="4"/>
  </r>
  <r>
    <x v="33"/>
    <x v="6"/>
    <x v="33"/>
    <n v="50"/>
    <x v="17"/>
    <n v="120"/>
  </r>
  <r>
    <x v="34"/>
    <x v="6"/>
    <x v="34"/>
    <n v="401"/>
    <x v="4"/>
    <n v="4"/>
  </r>
  <r>
    <x v="34"/>
    <x v="6"/>
    <x v="34"/>
    <n v="135"/>
    <x v="49"/>
    <n v="2"/>
  </r>
  <r>
    <x v="34"/>
    <x v="6"/>
    <x v="34"/>
    <n v="50"/>
    <x v="17"/>
    <n v="150"/>
  </r>
  <r>
    <x v="35"/>
    <x v="6"/>
    <x v="35"/>
    <n v="138"/>
    <x v="26"/>
    <n v="3"/>
  </r>
  <r>
    <x v="35"/>
    <x v="6"/>
    <x v="35"/>
    <n v="137"/>
    <x v="27"/>
    <n v="1"/>
  </r>
  <r>
    <x v="36"/>
    <x v="7"/>
    <x v="36"/>
    <n v="138"/>
    <x v="26"/>
    <n v="38"/>
  </r>
  <r>
    <x v="36"/>
    <x v="7"/>
    <x v="36"/>
    <n v="54"/>
    <x v="8"/>
    <n v="200"/>
  </r>
  <r>
    <x v="36"/>
    <x v="7"/>
    <x v="36"/>
    <n v="410"/>
    <x v="14"/>
    <n v="120"/>
  </r>
  <r>
    <x v="36"/>
    <x v="7"/>
    <x v="36"/>
    <n v="50"/>
    <x v="17"/>
    <n v="280"/>
  </r>
  <r>
    <x v="37"/>
    <x v="7"/>
    <x v="37"/>
    <n v="20"/>
    <x v="7"/>
    <n v="8"/>
  </r>
  <r>
    <x v="37"/>
    <x v="7"/>
    <x v="37"/>
    <n v="70"/>
    <x v="23"/>
    <n v="12"/>
  </r>
  <r>
    <x v="37"/>
    <x v="7"/>
    <x v="37"/>
    <n v="410"/>
    <x v="14"/>
    <n v="25"/>
  </r>
  <r>
    <x v="38"/>
    <x v="8"/>
    <x v="38"/>
    <n v="361"/>
    <x v="2"/>
    <n v="6"/>
  </r>
  <r>
    <x v="38"/>
    <x v="8"/>
    <x v="38"/>
    <n v="133"/>
    <x v="36"/>
    <n v="4"/>
  </r>
  <r>
    <x v="38"/>
    <x v="8"/>
    <x v="38"/>
    <n v="53"/>
    <x v="19"/>
    <n v="5"/>
  </r>
  <r>
    <x v="38"/>
    <x v="8"/>
    <x v="38"/>
    <n v="138"/>
    <x v="26"/>
    <n v="40"/>
  </r>
  <r>
    <x v="38"/>
    <x v="8"/>
    <x v="38"/>
    <n v="480"/>
    <x v="3"/>
    <n v="4"/>
  </r>
  <r>
    <x v="38"/>
    <x v="8"/>
    <x v="38"/>
    <n v="139"/>
    <x v="40"/>
    <n v="8"/>
  </r>
  <r>
    <x v="38"/>
    <x v="8"/>
    <x v="38"/>
    <n v="131"/>
    <x v="39"/>
    <n v="5"/>
  </r>
  <r>
    <x v="38"/>
    <x v="8"/>
    <x v="38"/>
    <n v="391"/>
    <x v="6"/>
    <n v="10"/>
  </r>
  <r>
    <x v="38"/>
    <x v="8"/>
    <x v="38"/>
    <n v="195"/>
    <x v="21"/>
    <n v="11"/>
  </r>
  <r>
    <x v="38"/>
    <x v="8"/>
    <x v="38"/>
    <n v="112"/>
    <x v="43"/>
    <n v="25"/>
  </r>
  <r>
    <x v="38"/>
    <x v="8"/>
    <x v="38"/>
    <n v="141"/>
    <x v="38"/>
    <n v="4"/>
  </r>
  <r>
    <x v="38"/>
    <x v="8"/>
    <x v="38"/>
    <n v="54"/>
    <x v="8"/>
    <n v="37"/>
  </r>
  <r>
    <x v="38"/>
    <x v="8"/>
    <x v="38"/>
    <n v="145"/>
    <x v="28"/>
    <n v="2"/>
  </r>
  <r>
    <x v="38"/>
    <x v="8"/>
    <x v="38"/>
    <n v="70"/>
    <x v="23"/>
    <n v="7"/>
  </r>
  <r>
    <x v="38"/>
    <x v="8"/>
    <x v="38"/>
    <n v="417"/>
    <x v="9"/>
    <n v="38"/>
  </r>
  <r>
    <x v="38"/>
    <x v="8"/>
    <x v="38"/>
    <n v="414"/>
    <x v="11"/>
    <n v="5"/>
  </r>
  <r>
    <x v="38"/>
    <x v="8"/>
    <x v="38"/>
    <n v="390"/>
    <x v="12"/>
    <n v="52"/>
  </r>
  <r>
    <x v="38"/>
    <x v="8"/>
    <x v="38"/>
    <n v="90"/>
    <x v="42"/>
    <n v="18"/>
  </r>
  <r>
    <x v="38"/>
    <x v="8"/>
    <x v="38"/>
    <n v="410"/>
    <x v="14"/>
    <n v="70"/>
  </r>
  <r>
    <x v="38"/>
    <x v="8"/>
    <x v="38"/>
    <n v="50"/>
    <x v="17"/>
    <n v="68"/>
  </r>
  <r>
    <x v="38"/>
    <x v="8"/>
    <x v="38"/>
    <n v="132"/>
    <x v="18"/>
    <n v="2"/>
  </r>
  <r>
    <x v="39"/>
    <x v="8"/>
    <x v="39"/>
    <n v="361"/>
    <x v="2"/>
    <n v="5"/>
  </r>
  <r>
    <x v="39"/>
    <x v="8"/>
    <x v="39"/>
    <n v="133"/>
    <x v="36"/>
    <n v="3"/>
  </r>
  <r>
    <x v="39"/>
    <x v="8"/>
    <x v="39"/>
    <n v="138"/>
    <x v="26"/>
    <n v="42"/>
  </r>
  <r>
    <x v="39"/>
    <x v="8"/>
    <x v="39"/>
    <n v="139"/>
    <x v="40"/>
    <n v="2"/>
  </r>
  <r>
    <x v="39"/>
    <x v="8"/>
    <x v="39"/>
    <n v="131"/>
    <x v="39"/>
    <n v="2"/>
  </r>
  <r>
    <x v="39"/>
    <x v="8"/>
    <x v="39"/>
    <n v="137"/>
    <x v="27"/>
    <n v="2"/>
  </r>
  <r>
    <x v="39"/>
    <x v="8"/>
    <x v="39"/>
    <n v="391"/>
    <x v="6"/>
    <n v="10"/>
  </r>
  <r>
    <x v="39"/>
    <x v="8"/>
    <x v="39"/>
    <n v="195"/>
    <x v="21"/>
    <n v="1"/>
  </r>
  <r>
    <x v="39"/>
    <x v="8"/>
    <x v="39"/>
    <n v="112"/>
    <x v="43"/>
    <n v="25"/>
  </r>
  <r>
    <x v="39"/>
    <x v="8"/>
    <x v="39"/>
    <n v="54"/>
    <x v="8"/>
    <n v="23"/>
  </r>
  <r>
    <x v="39"/>
    <x v="8"/>
    <x v="39"/>
    <n v="145"/>
    <x v="28"/>
    <n v="3"/>
  </r>
  <r>
    <x v="39"/>
    <x v="8"/>
    <x v="39"/>
    <n v="70"/>
    <x v="23"/>
    <n v="4"/>
  </r>
  <r>
    <x v="39"/>
    <x v="8"/>
    <x v="39"/>
    <n v="150"/>
    <x v="30"/>
    <n v="3"/>
  </r>
  <r>
    <x v="39"/>
    <x v="8"/>
    <x v="39"/>
    <n v="380"/>
    <x v="31"/>
    <n v="26"/>
  </r>
  <r>
    <x v="39"/>
    <x v="8"/>
    <x v="39"/>
    <n v="414"/>
    <x v="11"/>
    <n v="5"/>
  </r>
  <r>
    <x v="39"/>
    <x v="8"/>
    <x v="39"/>
    <n v="90"/>
    <x v="42"/>
    <n v="16"/>
  </r>
  <r>
    <x v="39"/>
    <x v="8"/>
    <x v="39"/>
    <n v="410"/>
    <x v="14"/>
    <n v="95"/>
  </r>
  <r>
    <x v="39"/>
    <x v="8"/>
    <x v="39"/>
    <n v="50"/>
    <x v="17"/>
    <n v="98"/>
  </r>
  <r>
    <x v="39"/>
    <x v="8"/>
    <x v="39"/>
    <n v="132"/>
    <x v="18"/>
    <n v="8"/>
  </r>
  <r>
    <x v="40"/>
    <x v="8"/>
    <x v="40"/>
    <n v="138"/>
    <x v="26"/>
    <n v="25"/>
  </r>
  <r>
    <x v="40"/>
    <x v="8"/>
    <x v="40"/>
    <n v="131"/>
    <x v="39"/>
    <n v="3"/>
  </r>
  <r>
    <x v="40"/>
    <x v="8"/>
    <x v="40"/>
    <n v="391"/>
    <x v="6"/>
    <n v="10"/>
  </r>
  <r>
    <x v="40"/>
    <x v="8"/>
    <x v="40"/>
    <n v="50"/>
    <x v="17"/>
    <n v="60"/>
  </r>
  <r>
    <x v="41"/>
    <x v="8"/>
    <x v="41"/>
    <n v="220"/>
    <x v="44"/>
    <n v="15"/>
  </r>
  <r>
    <x v="41"/>
    <x v="8"/>
    <x v="41"/>
    <n v="90"/>
    <x v="42"/>
    <n v="26"/>
  </r>
  <r>
    <x v="42"/>
    <x v="8"/>
    <x v="42"/>
    <n v="53"/>
    <x v="19"/>
    <n v="10"/>
  </r>
  <r>
    <x v="42"/>
    <x v="8"/>
    <x v="42"/>
    <n v="391"/>
    <x v="6"/>
    <n v="1"/>
  </r>
  <r>
    <x v="42"/>
    <x v="8"/>
    <x v="42"/>
    <n v="112"/>
    <x v="43"/>
    <n v="4"/>
  </r>
  <r>
    <x v="43"/>
    <x v="9"/>
    <x v="43"/>
    <n v="138"/>
    <x v="26"/>
    <n v="3"/>
  </r>
  <r>
    <x v="43"/>
    <x v="9"/>
    <x v="43"/>
    <n v="137"/>
    <x v="27"/>
    <n v="8"/>
  </r>
  <r>
    <x v="43"/>
    <x v="9"/>
    <x v="43"/>
    <n v="391"/>
    <x v="6"/>
    <n v="10"/>
  </r>
  <r>
    <x v="43"/>
    <x v="9"/>
    <x v="43"/>
    <n v="20"/>
    <x v="7"/>
    <n v="50"/>
  </r>
  <r>
    <x v="43"/>
    <x v="9"/>
    <x v="43"/>
    <n v="141"/>
    <x v="38"/>
    <n v="11"/>
  </r>
  <r>
    <x v="43"/>
    <x v="9"/>
    <x v="43"/>
    <n v="380"/>
    <x v="31"/>
    <n v="9"/>
  </r>
  <r>
    <x v="43"/>
    <x v="9"/>
    <x v="43"/>
    <n v="414"/>
    <x v="11"/>
    <n v="5"/>
  </r>
  <r>
    <x v="43"/>
    <x v="9"/>
    <x v="43"/>
    <n v="410"/>
    <x v="14"/>
    <n v="33"/>
  </r>
  <r>
    <x v="43"/>
    <x v="9"/>
    <x v="43"/>
    <n v="50"/>
    <x v="17"/>
    <n v="3"/>
  </r>
  <r>
    <x v="44"/>
    <x v="10"/>
    <x v="44"/>
    <n v="367"/>
    <x v="47"/>
    <n v="1"/>
  </r>
  <r>
    <x v="44"/>
    <x v="10"/>
    <x v="44"/>
    <n v="391"/>
    <x v="6"/>
    <n v="300"/>
  </r>
  <r>
    <x v="44"/>
    <x v="10"/>
    <x v="44"/>
    <n v="70"/>
    <x v="23"/>
    <n v="50"/>
  </r>
  <r>
    <x v="44"/>
    <x v="10"/>
    <x v="44"/>
    <n v="134"/>
    <x v="45"/>
    <n v="150"/>
  </r>
  <r>
    <x v="45"/>
    <x v="11"/>
    <x v="45"/>
    <n v="70"/>
    <x v="23"/>
    <n v="18"/>
  </r>
  <r>
    <x v="45"/>
    <x v="11"/>
    <x v="45"/>
    <n v="410"/>
    <x v="14"/>
    <n v="10"/>
  </r>
  <r>
    <x v="46"/>
    <x v="11"/>
    <x v="46"/>
    <n v="140"/>
    <x v="35"/>
    <n v="5"/>
  </r>
  <r>
    <x v="46"/>
    <x v="11"/>
    <x v="46"/>
    <n v="380"/>
    <x v="31"/>
    <n v="2"/>
  </r>
  <r>
    <x v="46"/>
    <x v="11"/>
    <x v="46"/>
    <n v="50"/>
    <x v="17"/>
    <n v="30"/>
  </r>
  <r>
    <x v="47"/>
    <x v="11"/>
    <x v="47"/>
    <n v="417"/>
    <x v="9"/>
    <n v="10"/>
  </r>
  <r>
    <x v="47"/>
    <x v="11"/>
    <x v="47"/>
    <n v="380"/>
    <x v="31"/>
    <n v="20"/>
  </r>
  <r>
    <x v="47"/>
    <x v="11"/>
    <x v="47"/>
    <n v="50"/>
    <x v="17"/>
    <n v="30"/>
  </r>
  <r>
    <x v="48"/>
    <x v="11"/>
    <x v="48"/>
    <n v="72"/>
    <x v="46"/>
    <n v="6"/>
  </r>
  <r>
    <x v="48"/>
    <x v="11"/>
    <x v="48"/>
    <n v="137"/>
    <x v="27"/>
    <n v="19"/>
  </r>
  <r>
    <x v="48"/>
    <x v="11"/>
    <x v="48"/>
    <n v="195"/>
    <x v="21"/>
    <n v="7"/>
  </r>
  <r>
    <x v="48"/>
    <x v="11"/>
    <x v="48"/>
    <n v="135"/>
    <x v="49"/>
    <n v="1"/>
  </r>
  <r>
    <x v="48"/>
    <x v="11"/>
    <x v="48"/>
    <n v="144"/>
    <x v="53"/>
    <n v="4"/>
  </r>
  <r>
    <x v="48"/>
    <x v="11"/>
    <x v="48"/>
    <n v="150"/>
    <x v="30"/>
    <n v="123"/>
  </r>
  <r>
    <x v="48"/>
    <x v="11"/>
    <x v="48"/>
    <n v="417"/>
    <x v="9"/>
    <n v="10"/>
  </r>
  <r>
    <x v="48"/>
    <x v="11"/>
    <x v="48"/>
    <n v="132"/>
    <x v="18"/>
    <n v="3"/>
  </r>
  <r>
    <x v="49"/>
    <x v="11"/>
    <x v="49"/>
    <n v="72"/>
    <x v="46"/>
    <n v="1"/>
  </r>
  <r>
    <x v="49"/>
    <x v="11"/>
    <x v="49"/>
    <n v="137"/>
    <x v="27"/>
    <n v="6"/>
  </r>
  <r>
    <x v="49"/>
    <x v="11"/>
    <x v="49"/>
    <n v="195"/>
    <x v="21"/>
    <n v="12"/>
  </r>
  <r>
    <x v="49"/>
    <x v="11"/>
    <x v="49"/>
    <n v="150"/>
    <x v="30"/>
    <n v="17"/>
  </r>
  <r>
    <x v="49"/>
    <x v="11"/>
    <x v="49"/>
    <n v="132"/>
    <x v="18"/>
    <n v="5"/>
  </r>
  <r>
    <x v="50"/>
    <x v="12"/>
    <x v="50"/>
    <n v="136"/>
    <x v="50"/>
    <n v="29"/>
  </r>
  <r>
    <x v="50"/>
    <x v="12"/>
    <x v="50"/>
    <n v="133"/>
    <x v="36"/>
    <n v="1"/>
  </r>
  <r>
    <x v="50"/>
    <x v="12"/>
    <x v="50"/>
    <n v="2"/>
    <x v="0"/>
    <n v="25"/>
  </r>
  <r>
    <x v="50"/>
    <x v="12"/>
    <x v="50"/>
    <n v="138"/>
    <x v="26"/>
    <n v="108"/>
  </r>
  <r>
    <x v="50"/>
    <x v="12"/>
    <x v="50"/>
    <n v="480"/>
    <x v="3"/>
    <n v="8"/>
  </r>
  <r>
    <x v="50"/>
    <x v="12"/>
    <x v="50"/>
    <n v="121"/>
    <x v="37"/>
    <n v="25"/>
  </r>
  <r>
    <x v="50"/>
    <x v="12"/>
    <x v="50"/>
    <n v="392"/>
    <x v="20"/>
    <n v="38"/>
  </r>
  <r>
    <x v="50"/>
    <x v="12"/>
    <x v="50"/>
    <n v="139"/>
    <x v="40"/>
    <n v="40"/>
  </r>
  <r>
    <x v="50"/>
    <x v="12"/>
    <x v="50"/>
    <n v="367"/>
    <x v="47"/>
    <n v="6"/>
  </r>
  <r>
    <x v="50"/>
    <x v="12"/>
    <x v="50"/>
    <n v="131"/>
    <x v="39"/>
    <n v="114"/>
  </r>
  <r>
    <x v="50"/>
    <x v="12"/>
    <x v="50"/>
    <n v="137"/>
    <x v="27"/>
    <n v="5"/>
  </r>
  <r>
    <x v="50"/>
    <x v="12"/>
    <x v="50"/>
    <n v="14"/>
    <x v="54"/>
    <n v="25"/>
  </r>
  <r>
    <x v="50"/>
    <x v="12"/>
    <x v="50"/>
    <n v="195"/>
    <x v="21"/>
    <n v="29"/>
  </r>
  <r>
    <x v="50"/>
    <x v="12"/>
    <x v="50"/>
    <n v="149"/>
    <x v="55"/>
    <n v="4"/>
  </r>
  <r>
    <x v="50"/>
    <x v="12"/>
    <x v="50"/>
    <n v="112"/>
    <x v="43"/>
    <n v="579"/>
  </r>
  <r>
    <x v="50"/>
    <x v="12"/>
    <x v="50"/>
    <n v="140"/>
    <x v="35"/>
    <n v="6"/>
  </r>
  <r>
    <x v="50"/>
    <x v="12"/>
    <x v="50"/>
    <n v="20"/>
    <x v="7"/>
    <n v="25"/>
  </r>
  <r>
    <x v="50"/>
    <x v="12"/>
    <x v="50"/>
    <n v="141"/>
    <x v="38"/>
    <n v="15"/>
  </r>
  <r>
    <x v="50"/>
    <x v="12"/>
    <x v="50"/>
    <n v="54"/>
    <x v="8"/>
    <n v="500"/>
  </r>
  <r>
    <x v="50"/>
    <x v="12"/>
    <x v="50"/>
    <n v="145"/>
    <x v="28"/>
    <n v="65"/>
  </r>
  <r>
    <x v="50"/>
    <x v="12"/>
    <x v="50"/>
    <n v="301"/>
    <x v="56"/>
    <n v="30"/>
  </r>
  <r>
    <x v="50"/>
    <x v="12"/>
    <x v="50"/>
    <n v="142"/>
    <x v="51"/>
    <n v="10"/>
  </r>
  <r>
    <x v="50"/>
    <x v="12"/>
    <x v="50"/>
    <n v="306"/>
    <x v="22"/>
    <n v="78"/>
  </r>
  <r>
    <x v="50"/>
    <x v="12"/>
    <x v="50"/>
    <n v="70"/>
    <x v="23"/>
    <n v="53"/>
  </r>
  <r>
    <x v="50"/>
    <x v="12"/>
    <x v="50"/>
    <n v="150"/>
    <x v="30"/>
    <n v="1209"/>
  </r>
  <r>
    <x v="50"/>
    <x v="12"/>
    <x v="50"/>
    <n v="417"/>
    <x v="9"/>
    <n v="170"/>
  </r>
  <r>
    <x v="50"/>
    <x v="12"/>
    <x v="50"/>
    <n v="380"/>
    <x v="31"/>
    <n v="511"/>
  </r>
  <r>
    <x v="50"/>
    <x v="12"/>
    <x v="50"/>
    <n v="414"/>
    <x v="11"/>
    <n v="8"/>
  </r>
  <r>
    <x v="50"/>
    <x v="12"/>
    <x v="50"/>
    <n v="390"/>
    <x v="12"/>
    <n v="57"/>
  </r>
  <r>
    <x v="50"/>
    <x v="12"/>
    <x v="50"/>
    <n v="220"/>
    <x v="44"/>
    <n v="34"/>
  </r>
  <r>
    <x v="50"/>
    <x v="12"/>
    <x v="50"/>
    <n v="90"/>
    <x v="42"/>
    <n v="318"/>
  </r>
  <r>
    <x v="50"/>
    <x v="12"/>
    <x v="50"/>
    <n v="410"/>
    <x v="14"/>
    <n v="100"/>
  </r>
  <r>
    <x v="50"/>
    <x v="12"/>
    <x v="50"/>
    <n v="134"/>
    <x v="45"/>
    <n v="13"/>
  </r>
  <r>
    <x v="50"/>
    <x v="12"/>
    <x v="50"/>
    <n v="50"/>
    <x v="17"/>
    <n v="1650"/>
  </r>
  <r>
    <x v="50"/>
    <x v="12"/>
    <x v="50"/>
    <n v="302"/>
    <x v="57"/>
    <n v="3"/>
  </r>
  <r>
    <x v="50"/>
    <x v="12"/>
    <x v="50"/>
    <n v="132"/>
    <x v="18"/>
    <n v="238"/>
  </r>
  <r>
    <x v="51"/>
    <x v="12"/>
    <x v="51"/>
    <n v="197"/>
    <x v="58"/>
    <n v="71"/>
  </r>
  <r>
    <x v="51"/>
    <x v="12"/>
    <x v="51"/>
    <n v="401"/>
    <x v="4"/>
    <n v="92"/>
  </r>
  <r>
    <x v="51"/>
    <x v="12"/>
    <x v="51"/>
    <n v="63"/>
    <x v="5"/>
    <n v="50"/>
  </r>
  <r>
    <x v="51"/>
    <x v="12"/>
    <x v="51"/>
    <n v="391"/>
    <x v="6"/>
    <n v="60"/>
  </r>
  <r>
    <x v="51"/>
    <x v="12"/>
    <x v="51"/>
    <n v="305"/>
    <x v="59"/>
    <n v="20"/>
  </r>
  <r>
    <x v="51"/>
    <x v="12"/>
    <x v="51"/>
    <n v="141"/>
    <x v="38"/>
    <n v="45"/>
  </r>
  <r>
    <x v="51"/>
    <x v="12"/>
    <x v="51"/>
    <n v="306"/>
    <x v="22"/>
    <n v="40"/>
  </r>
  <r>
    <x v="51"/>
    <x v="12"/>
    <x v="51"/>
    <n v="80"/>
    <x v="29"/>
    <n v="195"/>
  </r>
  <r>
    <x v="51"/>
    <x v="12"/>
    <x v="51"/>
    <n v="220"/>
    <x v="44"/>
    <n v="50"/>
  </r>
  <r>
    <x v="51"/>
    <x v="12"/>
    <x v="51"/>
    <n v="410"/>
    <x v="14"/>
    <n v="8"/>
  </r>
  <r>
    <x v="52"/>
    <x v="12"/>
    <x v="52"/>
    <n v="2"/>
    <x v="0"/>
    <n v="625"/>
  </r>
  <r>
    <x v="52"/>
    <x v="12"/>
    <x v="52"/>
    <n v="480"/>
    <x v="3"/>
    <n v="50"/>
  </r>
  <r>
    <x v="52"/>
    <x v="12"/>
    <x v="52"/>
    <n v="121"/>
    <x v="37"/>
    <n v="100"/>
  </r>
  <r>
    <x v="52"/>
    <x v="12"/>
    <x v="52"/>
    <n v="54"/>
    <x v="8"/>
    <n v="242"/>
  </r>
  <r>
    <x v="52"/>
    <x v="12"/>
    <x v="52"/>
    <n v="80"/>
    <x v="29"/>
    <n v="55"/>
  </r>
  <r>
    <x v="52"/>
    <x v="12"/>
    <x v="52"/>
    <n v="110"/>
    <x v="25"/>
    <n v="59"/>
  </r>
  <r>
    <x v="52"/>
    <x v="12"/>
    <x v="52"/>
    <n v="366"/>
    <x v="1"/>
    <n v="15"/>
  </r>
  <r>
    <x v="53"/>
    <x v="12"/>
    <x v="53"/>
    <n v="361"/>
    <x v="2"/>
    <n v="144"/>
  </r>
  <r>
    <x v="53"/>
    <x v="12"/>
    <x v="53"/>
    <n v="300"/>
    <x v="60"/>
    <n v="16"/>
  </r>
  <r>
    <x v="53"/>
    <x v="12"/>
    <x v="53"/>
    <n v="133"/>
    <x v="36"/>
    <n v="25"/>
  </r>
  <r>
    <x v="53"/>
    <x v="12"/>
    <x v="53"/>
    <n v="2"/>
    <x v="0"/>
    <n v="100"/>
  </r>
  <r>
    <x v="53"/>
    <x v="12"/>
    <x v="53"/>
    <n v="138"/>
    <x v="26"/>
    <n v="50"/>
  </r>
  <r>
    <x v="53"/>
    <x v="12"/>
    <x v="53"/>
    <n v="480"/>
    <x v="3"/>
    <n v="12"/>
  </r>
  <r>
    <x v="53"/>
    <x v="12"/>
    <x v="53"/>
    <n v="392"/>
    <x v="20"/>
    <n v="38"/>
  </r>
  <r>
    <x v="53"/>
    <x v="12"/>
    <x v="53"/>
    <n v="139"/>
    <x v="40"/>
    <n v="7"/>
  </r>
  <r>
    <x v="53"/>
    <x v="12"/>
    <x v="53"/>
    <n v="401"/>
    <x v="4"/>
    <n v="1"/>
  </r>
  <r>
    <x v="53"/>
    <x v="12"/>
    <x v="53"/>
    <n v="72"/>
    <x v="46"/>
    <n v="188"/>
  </r>
  <r>
    <x v="53"/>
    <x v="12"/>
    <x v="53"/>
    <n v="193"/>
    <x v="61"/>
    <n v="2"/>
  </r>
  <r>
    <x v="53"/>
    <x v="12"/>
    <x v="53"/>
    <n v="63"/>
    <x v="5"/>
    <n v="50"/>
  </r>
  <r>
    <x v="53"/>
    <x v="12"/>
    <x v="53"/>
    <n v="196"/>
    <x v="62"/>
    <n v="17"/>
  </r>
  <r>
    <x v="53"/>
    <x v="12"/>
    <x v="53"/>
    <n v="131"/>
    <x v="39"/>
    <n v="25"/>
  </r>
  <r>
    <x v="53"/>
    <x v="12"/>
    <x v="53"/>
    <n v="391"/>
    <x v="6"/>
    <n v="147"/>
  </r>
  <r>
    <x v="53"/>
    <x v="12"/>
    <x v="53"/>
    <n v="195"/>
    <x v="21"/>
    <n v="56"/>
  </r>
  <r>
    <x v="53"/>
    <x v="12"/>
    <x v="53"/>
    <n v="146"/>
    <x v="52"/>
    <n v="89"/>
  </r>
  <r>
    <x v="53"/>
    <x v="12"/>
    <x v="53"/>
    <n v="112"/>
    <x v="43"/>
    <n v="267"/>
  </r>
  <r>
    <x v="53"/>
    <x v="12"/>
    <x v="53"/>
    <n v="135"/>
    <x v="49"/>
    <n v="67"/>
  </r>
  <r>
    <x v="53"/>
    <x v="12"/>
    <x v="53"/>
    <n v="141"/>
    <x v="38"/>
    <n v="80"/>
  </r>
  <r>
    <x v="53"/>
    <x v="12"/>
    <x v="53"/>
    <n v="145"/>
    <x v="28"/>
    <n v="25"/>
  </r>
  <r>
    <x v="53"/>
    <x v="12"/>
    <x v="53"/>
    <n v="301"/>
    <x v="56"/>
    <n v="30"/>
  </r>
  <r>
    <x v="53"/>
    <x v="12"/>
    <x v="53"/>
    <n v="142"/>
    <x v="51"/>
    <n v="12"/>
  </r>
  <r>
    <x v="53"/>
    <x v="12"/>
    <x v="53"/>
    <n v="306"/>
    <x v="22"/>
    <n v="10"/>
  </r>
  <r>
    <x v="53"/>
    <x v="12"/>
    <x v="53"/>
    <n v="80"/>
    <x v="29"/>
    <n v="1085"/>
  </r>
  <r>
    <x v="53"/>
    <x v="12"/>
    <x v="53"/>
    <n v="70"/>
    <x v="23"/>
    <n v="202"/>
  </r>
  <r>
    <x v="53"/>
    <x v="12"/>
    <x v="53"/>
    <n v="150"/>
    <x v="30"/>
    <n v="810"/>
  </r>
  <r>
    <x v="53"/>
    <x v="12"/>
    <x v="53"/>
    <n v="417"/>
    <x v="9"/>
    <n v="205"/>
  </r>
  <r>
    <x v="53"/>
    <x v="12"/>
    <x v="53"/>
    <n v="380"/>
    <x v="31"/>
    <n v="1693"/>
  </r>
  <r>
    <x v="53"/>
    <x v="12"/>
    <x v="53"/>
    <n v="414"/>
    <x v="11"/>
    <n v="25"/>
  </r>
  <r>
    <x v="53"/>
    <x v="12"/>
    <x v="53"/>
    <n v="90"/>
    <x v="42"/>
    <n v="1384"/>
  </r>
  <r>
    <x v="53"/>
    <x v="12"/>
    <x v="53"/>
    <n v="410"/>
    <x v="14"/>
    <n v="50"/>
  </r>
  <r>
    <x v="53"/>
    <x v="12"/>
    <x v="53"/>
    <n v="134"/>
    <x v="45"/>
    <n v="65"/>
  </r>
  <r>
    <x v="53"/>
    <x v="12"/>
    <x v="53"/>
    <n v="50"/>
    <x v="17"/>
    <n v="7809"/>
  </r>
  <r>
    <x v="53"/>
    <x v="12"/>
    <x v="53"/>
    <n v="143"/>
    <x v="48"/>
    <n v="77"/>
  </r>
  <r>
    <x v="53"/>
    <x v="12"/>
    <x v="53"/>
    <n v="302"/>
    <x v="57"/>
    <n v="1"/>
  </r>
  <r>
    <x v="53"/>
    <x v="12"/>
    <x v="53"/>
    <n v="132"/>
    <x v="18"/>
    <n v="100"/>
  </r>
  <r>
    <x v="54"/>
    <x v="12"/>
    <x v="54"/>
    <n v="53"/>
    <x v="19"/>
    <n v="5"/>
  </r>
  <r>
    <x v="54"/>
    <x v="12"/>
    <x v="54"/>
    <n v="121"/>
    <x v="37"/>
    <n v="12"/>
  </r>
  <r>
    <x v="54"/>
    <x v="12"/>
    <x v="54"/>
    <n v="63"/>
    <x v="5"/>
    <n v="25"/>
  </r>
  <r>
    <x v="54"/>
    <x v="12"/>
    <x v="54"/>
    <n v="137"/>
    <x v="27"/>
    <n v="20"/>
  </r>
  <r>
    <x v="54"/>
    <x v="12"/>
    <x v="54"/>
    <n v="391"/>
    <x v="6"/>
    <n v="25"/>
  </r>
  <r>
    <x v="54"/>
    <x v="12"/>
    <x v="54"/>
    <n v="307"/>
    <x v="33"/>
    <n v="15"/>
  </r>
  <r>
    <x v="54"/>
    <x v="12"/>
    <x v="54"/>
    <n v="50"/>
    <x v="17"/>
    <n v="422"/>
  </r>
  <r>
    <x v="55"/>
    <x v="12"/>
    <x v="55"/>
    <n v="121"/>
    <x v="37"/>
    <n v="19"/>
  </r>
  <r>
    <x v="56"/>
    <x v="13"/>
    <x v="56"/>
    <n v="138"/>
    <x v="26"/>
    <n v="20"/>
  </r>
  <r>
    <x v="56"/>
    <x v="13"/>
    <x v="56"/>
    <n v="367"/>
    <x v="47"/>
    <n v="25"/>
  </r>
  <r>
    <x v="56"/>
    <x v="13"/>
    <x v="56"/>
    <n v="63"/>
    <x v="5"/>
    <n v="25"/>
  </r>
  <r>
    <x v="56"/>
    <x v="13"/>
    <x v="56"/>
    <n v="137"/>
    <x v="27"/>
    <n v="16"/>
  </r>
  <r>
    <x v="56"/>
    <x v="13"/>
    <x v="56"/>
    <n v="391"/>
    <x v="6"/>
    <n v="5"/>
  </r>
  <r>
    <x v="56"/>
    <x v="13"/>
    <x v="56"/>
    <n v="140"/>
    <x v="35"/>
    <n v="68"/>
  </r>
  <r>
    <x v="56"/>
    <x v="13"/>
    <x v="56"/>
    <n v="141"/>
    <x v="38"/>
    <n v="4"/>
  </r>
  <r>
    <x v="56"/>
    <x v="13"/>
    <x v="56"/>
    <n v="145"/>
    <x v="28"/>
    <n v="46"/>
  </r>
  <r>
    <x v="56"/>
    <x v="13"/>
    <x v="56"/>
    <n v="150"/>
    <x v="30"/>
    <n v="110"/>
  </r>
  <r>
    <x v="56"/>
    <x v="13"/>
    <x v="56"/>
    <n v="417"/>
    <x v="9"/>
    <n v="25"/>
  </r>
  <r>
    <x v="56"/>
    <x v="13"/>
    <x v="56"/>
    <n v="380"/>
    <x v="31"/>
    <n v="6"/>
  </r>
  <r>
    <x v="56"/>
    <x v="13"/>
    <x v="56"/>
    <n v="132"/>
    <x v="18"/>
    <n v="38"/>
  </r>
  <r>
    <x v="57"/>
    <x v="13"/>
    <x v="57"/>
    <n v="133"/>
    <x v="36"/>
    <n v="90"/>
  </r>
  <r>
    <x v="57"/>
    <x v="13"/>
    <x v="57"/>
    <n v="54"/>
    <x v="8"/>
    <n v="100"/>
  </r>
  <r>
    <x v="57"/>
    <x v="13"/>
    <x v="57"/>
    <n v="70"/>
    <x v="23"/>
    <n v="2"/>
  </r>
  <r>
    <x v="57"/>
    <x v="13"/>
    <x v="57"/>
    <n v="50"/>
    <x v="17"/>
    <n v="900"/>
  </r>
  <r>
    <x v="58"/>
    <x v="14"/>
    <x v="58"/>
    <n v="195"/>
    <x v="21"/>
    <n v="1"/>
  </r>
  <r>
    <x v="58"/>
    <x v="14"/>
    <x v="58"/>
    <n v="112"/>
    <x v="43"/>
    <n v="2"/>
  </r>
  <r>
    <x v="58"/>
    <x v="14"/>
    <x v="58"/>
    <n v="150"/>
    <x v="30"/>
    <n v="1"/>
  </r>
  <r>
    <x v="58"/>
    <x v="14"/>
    <x v="58"/>
    <n v="50"/>
    <x v="17"/>
    <n v="62"/>
  </r>
  <r>
    <x v="58"/>
    <x v="14"/>
    <x v="58"/>
    <n v="143"/>
    <x v="48"/>
    <n v="10"/>
  </r>
  <r>
    <x v="59"/>
    <x v="14"/>
    <x v="59"/>
    <n v="391"/>
    <x v="6"/>
    <n v="30"/>
  </r>
  <r>
    <x v="59"/>
    <x v="14"/>
    <x v="59"/>
    <n v="90"/>
    <x v="42"/>
    <n v="78"/>
  </r>
  <r>
    <x v="59"/>
    <x v="14"/>
    <x v="59"/>
    <n v="94"/>
    <x v="32"/>
    <n v="6"/>
  </r>
  <r>
    <x v="59"/>
    <x v="14"/>
    <x v="59"/>
    <n v="50"/>
    <x v="17"/>
    <n v="10"/>
  </r>
  <r>
    <x v="60"/>
    <x v="15"/>
    <x v="60"/>
    <n v="136"/>
    <x v="50"/>
    <n v="5"/>
  </r>
  <r>
    <x v="60"/>
    <x v="15"/>
    <x v="60"/>
    <n v="139"/>
    <x v="40"/>
    <n v="1"/>
  </r>
  <r>
    <x v="60"/>
    <x v="15"/>
    <x v="60"/>
    <n v="391"/>
    <x v="6"/>
    <n v="11"/>
  </r>
  <r>
    <x v="60"/>
    <x v="15"/>
    <x v="60"/>
    <n v="142"/>
    <x v="51"/>
    <n v="3"/>
  </r>
  <r>
    <x v="60"/>
    <x v="15"/>
    <x v="60"/>
    <n v="70"/>
    <x v="23"/>
    <n v="2"/>
  </r>
  <r>
    <x v="60"/>
    <x v="15"/>
    <x v="60"/>
    <n v="417"/>
    <x v="9"/>
    <n v="50"/>
  </r>
  <r>
    <x v="61"/>
    <x v="16"/>
    <x v="61"/>
    <n v="2"/>
    <x v="0"/>
    <n v="5"/>
  </r>
  <r>
    <x v="61"/>
    <x v="16"/>
    <x v="61"/>
    <n v="138"/>
    <x v="26"/>
    <n v="13"/>
  </r>
  <r>
    <x v="61"/>
    <x v="16"/>
    <x v="61"/>
    <n v="131"/>
    <x v="39"/>
    <n v="3"/>
  </r>
  <r>
    <x v="61"/>
    <x v="16"/>
    <x v="61"/>
    <n v="137"/>
    <x v="27"/>
    <n v="42"/>
  </r>
  <r>
    <x v="61"/>
    <x v="16"/>
    <x v="61"/>
    <n v="391"/>
    <x v="6"/>
    <n v="1"/>
  </r>
  <r>
    <x v="61"/>
    <x v="16"/>
    <x v="61"/>
    <n v="112"/>
    <x v="43"/>
    <n v="25"/>
  </r>
  <r>
    <x v="61"/>
    <x v="16"/>
    <x v="61"/>
    <n v="140"/>
    <x v="35"/>
    <n v="8"/>
  </r>
  <r>
    <x v="61"/>
    <x v="16"/>
    <x v="61"/>
    <n v="305"/>
    <x v="59"/>
    <n v="3"/>
  </r>
  <r>
    <x v="61"/>
    <x v="16"/>
    <x v="61"/>
    <n v="135"/>
    <x v="49"/>
    <n v="12"/>
  </r>
  <r>
    <x v="61"/>
    <x v="16"/>
    <x v="61"/>
    <n v="141"/>
    <x v="38"/>
    <n v="3"/>
  </r>
  <r>
    <x v="61"/>
    <x v="16"/>
    <x v="61"/>
    <n v="70"/>
    <x v="23"/>
    <n v="28"/>
  </r>
  <r>
    <x v="61"/>
    <x v="16"/>
    <x v="61"/>
    <n v="150"/>
    <x v="30"/>
    <n v="95"/>
  </r>
  <r>
    <x v="61"/>
    <x v="16"/>
    <x v="61"/>
    <n v="90"/>
    <x v="42"/>
    <n v="60"/>
  </r>
  <r>
    <x v="61"/>
    <x v="16"/>
    <x v="61"/>
    <n v="410"/>
    <x v="14"/>
    <n v="3"/>
  </r>
  <r>
    <x v="61"/>
    <x v="16"/>
    <x v="61"/>
    <n v="132"/>
    <x v="18"/>
    <n v="138"/>
  </r>
  <r>
    <x v="62"/>
    <x v="16"/>
    <x v="62"/>
    <n v="138"/>
    <x v="26"/>
    <n v="68"/>
  </r>
  <r>
    <x v="62"/>
    <x v="16"/>
    <x v="62"/>
    <n v="139"/>
    <x v="40"/>
    <n v="1"/>
  </r>
  <r>
    <x v="62"/>
    <x v="16"/>
    <x v="62"/>
    <n v="391"/>
    <x v="6"/>
    <n v="11"/>
  </r>
  <r>
    <x v="62"/>
    <x v="16"/>
    <x v="62"/>
    <n v="195"/>
    <x v="21"/>
    <n v="6"/>
  </r>
  <r>
    <x v="62"/>
    <x v="16"/>
    <x v="62"/>
    <n v="140"/>
    <x v="35"/>
    <n v="18"/>
  </r>
  <r>
    <x v="62"/>
    <x v="16"/>
    <x v="62"/>
    <n v="135"/>
    <x v="49"/>
    <n v="14"/>
  </r>
  <r>
    <x v="62"/>
    <x v="16"/>
    <x v="62"/>
    <n v="70"/>
    <x v="23"/>
    <n v="24"/>
  </r>
  <r>
    <x v="62"/>
    <x v="16"/>
    <x v="62"/>
    <n v="90"/>
    <x v="42"/>
    <n v="93"/>
  </r>
  <r>
    <x v="62"/>
    <x v="16"/>
    <x v="62"/>
    <n v="134"/>
    <x v="45"/>
    <n v="2"/>
  </r>
  <r>
    <x v="63"/>
    <x v="17"/>
    <x v="63"/>
    <n v="138"/>
    <x v="26"/>
    <n v="24"/>
  </r>
  <r>
    <x v="63"/>
    <x v="17"/>
    <x v="63"/>
    <n v="112"/>
    <x v="43"/>
    <n v="15"/>
  </r>
  <r>
    <x v="63"/>
    <x v="17"/>
    <x v="63"/>
    <n v="414"/>
    <x v="11"/>
    <n v="3"/>
  </r>
  <r>
    <x v="63"/>
    <x v="17"/>
    <x v="63"/>
    <n v="90"/>
    <x v="42"/>
    <n v="4"/>
  </r>
  <r>
    <x v="63"/>
    <x v="17"/>
    <x v="63"/>
    <n v="50"/>
    <x v="17"/>
    <n v="60"/>
  </r>
  <r>
    <x v="64"/>
    <x v="17"/>
    <x v="64"/>
    <n v="72"/>
    <x v="46"/>
    <n v="6"/>
  </r>
  <r>
    <x v="64"/>
    <x v="17"/>
    <x v="64"/>
    <n v="195"/>
    <x v="21"/>
    <n v="1"/>
  </r>
  <r>
    <x v="64"/>
    <x v="17"/>
    <x v="64"/>
    <n v="145"/>
    <x v="28"/>
    <n v="4"/>
  </r>
  <r>
    <x v="64"/>
    <x v="17"/>
    <x v="64"/>
    <n v="417"/>
    <x v="9"/>
    <n v="2"/>
  </r>
  <r>
    <x v="64"/>
    <x v="17"/>
    <x v="64"/>
    <n v="380"/>
    <x v="31"/>
    <n v="204"/>
  </r>
  <r>
    <x v="64"/>
    <x v="17"/>
    <x v="64"/>
    <n v="110"/>
    <x v="25"/>
    <n v="2"/>
  </r>
  <r>
    <x v="64"/>
    <x v="17"/>
    <x v="64"/>
    <n v="132"/>
    <x v="18"/>
    <n v="8"/>
  </r>
  <r>
    <x v="65"/>
    <x v="17"/>
    <x v="65"/>
    <n v="138"/>
    <x v="26"/>
    <n v="23"/>
  </r>
  <r>
    <x v="65"/>
    <x v="17"/>
    <x v="65"/>
    <n v="196"/>
    <x v="62"/>
    <n v="2"/>
  </r>
  <r>
    <x v="65"/>
    <x v="17"/>
    <x v="65"/>
    <n v="195"/>
    <x v="21"/>
    <n v="1"/>
  </r>
  <r>
    <x v="65"/>
    <x v="17"/>
    <x v="65"/>
    <n v="380"/>
    <x v="31"/>
    <n v="92"/>
  </r>
  <r>
    <x v="65"/>
    <x v="17"/>
    <x v="65"/>
    <n v="414"/>
    <x v="11"/>
    <n v="3"/>
  </r>
  <r>
    <x v="65"/>
    <x v="17"/>
    <x v="65"/>
    <n v="132"/>
    <x v="18"/>
    <n v="10"/>
  </r>
  <r>
    <x v="66"/>
    <x v="17"/>
    <x v="66"/>
    <n v="133"/>
    <x v="36"/>
    <n v="11"/>
  </r>
  <r>
    <x v="66"/>
    <x v="17"/>
    <x v="66"/>
    <n v="390"/>
    <x v="12"/>
    <n v="25"/>
  </r>
  <r>
    <x v="67"/>
    <x v="17"/>
    <x v="67"/>
    <n v="137"/>
    <x v="27"/>
    <n v="40"/>
  </r>
  <r>
    <x v="67"/>
    <x v="17"/>
    <x v="67"/>
    <n v="112"/>
    <x v="43"/>
    <n v="100"/>
  </r>
  <r>
    <x v="67"/>
    <x v="17"/>
    <x v="67"/>
    <n v="390"/>
    <x v="12"/>
    <n v="25"/>
  </r>
  <r>
    <x v="68"/>
    <x v="18"/>
    <x v="68"/>
    <n v="139"/>
    <x v="40"/>
    <n v="3"/>
  </r>
  <r>
    <x v="68"/>
    <x v="18"/>
    <x v="68"/>
    <n v="131"/>
    <x v="39"/>
    <n v="25"/>
  </r>
  <r>
    <x v="68"/>
    <x v="18"/>
    <x v="68"/>
    <n v="413"/>
    <x v="63"/>
    <n v="2"/>
  </r>
  <r>
    <x v="68"/>
    <x v="18"/>
    <x v="68"/>
    <n v="195"/>
    <x v="21"/>
    <n v="4"/>
  </r>
  <r>
    <x v="68"/>
    <x v="18"/>
    <x v="68"/>
    <n v="145"/>
    <x v="28"/>
    <n v="3"/>
  </r>
  <r>
    <x v="68"/>
    <x v="18"/>
    <x v="68"/>
    <n v="70"/>
    <x v="23"/>
    <n v="6"/>
  </r>
  <r>
    <x v="69"/>
    <x v="19"/>
    <x v="69"/>
    <n v="139"/>
    <x v="40"/>
    <n v="2"/>
  </r>
  <r>
    <x v="69"/>
    <x v="19"/>
    <x v="69"/>
    <n v="401"/>
    <x v="4"/>
    <n v="20"/>
  </r>
  <r>
    <x v="69"/>
    <x v="19"/>
    <x v="69"/>
    <n v="131"/>
    <x v="39"/>
    <n v="4"/>
  </r>
  <r>
    <x v="69"/>
    <x v="19"/>
    <x v="69"/>
    <n v="150"/>
    <x v="30"/>
    <n v="4"/>
  </r>
  <r>
    <x v="69"/>
    <x v="19"/>
    <x v="69"/>
    <n v="380"/>
    <x v="31"/>
    <n v="15"/>
  </r>
  <r>
    <x v="69"/>
    <x v="19"/>
    <x v="69"/>
    <n v="132"/>
    <x v="18"/>
    <n v="2"/>
  </r>
  <r>
    <x v="70"/>
    <x v="19"/>
    <x v="70"/>
    <n v="133"/>
    <x v="36"/>
    <n v="2"/>
  </r>
  <r>
    <x v="70"/>
    <x v="19"/>
    <x v="70"/>
    <n v="72"/>
    <x v="46"/>
    <n v="63"/>
  </r>
  <r>
    <x v="70"/>
    <x v="19"/>
    <x v="70"/>
    <n v="150"/>
    <x v="30"/>
    <n v="6"/>
  </r>
  <r>
    <x v="70"/>
    <x v="19"/>
    <x v="70"/>
    <n v="132"/>
    <x v="18"/>
    <n v="11"/>
  </r>
  <r>
    <x v="71"/>
    <x v="20"/>
    <x v="71"/>
    <n v="480"/>
    <x v="3"/>
    <n v="1"/>
  </r>
  <r>
    <x v="71"/>
    <x v="20"/>
    <x v="71"/>
    <n v="367"/>
    <x v="47"/>
    <n v="18"/>
  </r>
  <r>
    <x v="71"/>
    <x v="20"/>
    <x v="71"/>
    <n v="63"/>
    <x v="5"/>
    <n v="25"/>
  </r>
  <r>
    <x v="71"/>
    <x v="20"/>
    <x v="71"/>
    <n v="196"/>
    <x v="62"/>
    <n v="9"/>
  </r>
  <r>
    <x v="71"/>
    <x v="20"/>
    <x v="71"/>
    <n v="137"/>
    <x v="27"/>
    <n v="4"/>
  </r>
  <r>
    <x v="71"/>
    <x v="20"/>
    <x v="71"/>
    <n v="112"/>
    <x v="43"/>
    <n v="5"/>
  </r>
  <r>
    <x v="71"/>
    <x v="20"/>
    <x v="71"/>
    <n v="135"/>
    <x v="49"/>
    <n v="2"/>
  </r>
  <r>
    <x v="71"/>
    <x v="20"/>
    <x v="71"/>
    <n v="150"/>
    <x v="30"/>
    <n v="11"/>
  </r>
  <r>
    <x v="71"/>
    <x v="20"/>
    <x v="71"/>
    <n v="134"/>
    <x v="45"/>
    <n v="3"/>
  </r>
  <r>
    <x v="71"/>
    <x v="20"/>
    <x v="71"/>
    <n v="50"/>
    <x v="17"/>
    <n v="28"/>
  </r>
  <r>
    <x v="72"/>
    <x v="20"/>
    <x v="72"/>
    <n v="138"/>
    <x v="26"/>
    <n v="1"/>
  </r>
  <r>
    <x v="72"/>
    <x v="20"/>
    <x v="72"/>
    <n v="139"/>
    <x v="40"/>
    <n v="10"/>
  </r>
  <r>
    <x v="72"/>
    <x v="20"/>
    <x v="72"/>
    <n v="195"/>
    <x v="21"/>
    <n v="1"/>
  </r>
  <r>
    <x v="72"/>
    <x v="20"/>
    <x v="72"/>
    <n v="112"/>
    <x v="43"/>
    <n v="15"/>
  </r>
  <r>
    <x v="72"/>
    <x v="20"/>
    <x v="72"/>
    <n v="70"/>
    <x v="23"/>
    <n v="40"/>
  </r>
  <r>
    <x v="72"/>
    <x v="20"/>
    <x v="72"/>
    <n v="50"/>
    <x v="17"/>
    <n v="25"/>
  </r>
  <r>
    <x v="73"/>
    <x v="20"/>
    <x v="73"/>
    <n v="139"/>
    <x v="40"/>
    <n v="5"/>
  </r>
  <r>
    <x v="73"/>
    <x v="20"/>
    <x v="73"/>
    <n v="149"/>
    <x v="55"/>
    <n v="3"/>
  </r>
  <r>
    <x v="73"/>
    <x v="20"/>
    <x v="73"/>
    <n v="142"/>
    <x v="51"/>
    <n v="1"/>
  </r>
  <r>
    <x v="73"/>
    <x v="20"/>
    <x v="73"/>
    <n v="70"/>
    <x v="23"/>
    <n v="16"/>
  </r>
  <r>
    <x v="73"/>
    <x v="20"/>
    <x v="73"/>
    <n v="50"/>
    <x v="17"/>
    <n v="443"/>
  </r>
  <r>
    <x v="74"/>
    <x v="20"/>
    <x v="74"/>
    <n v="138"/>
    <x v="26"/>
    <n v="65"/>
  </r>
  <r>
    <x v="74"/>
    <x v="20"/>
    <x v="74"/>
    <n v="139"/>
    <x v="40"/>
    <n v="14"/>
  </r>
  <r>
    <x v="74"/>
    <x v="20"/>
    <x v="74"/>
    <n v="195"/>
    <x v="21"/>
    <n v="1"/>
  </r>
  <r>
    <x v="74"/>
    <x v="20"/>
    <x v="74"/>
    <n v="149"/>
    <x v="55"/>
    <n v="2"/>
  </r>
  <r>
    <x v="74"/>
    <x v="20"/>
    <x v="74"/>
    <n v="70"/>
    <x v="23"/>
    <n v="12"/>
  </r>
  <r>
    <x v="74"/>
    <x v="20"/>
    <x v="74"/>
    <n v="220"/>
    <x v="44"/>
    <n v="5"/>
  </r>
  <r>
    <x v="75"/>
    <x v="20"/>
    <x v="75"/>
    <n v="138"/>
    <x v="26"/>
    <n v="25"/>
  </r>
  <r>
    <x v="75"/>
    <x v="20"/>
    <x v="75"/>
    <n v="139"/>
    <x v="40"/>
    <n v="6"/>
  </r>
  <r>
    <x v="75"/>
    <x v="20"/>
    <x v="75"/>
    <n v="195"/>
    <x v="21"/>
    <n v="1"/>
  </r>
  <r>
    <x v="75"/>
    <x v="20"/>
    <x v="75"/>
    <n v="146"/>
    <x v="52"/>
    <n v="1"/>
  </r>
  <r>
    <x v="75"/>
    <x v="20"/>
    <x v="75"/>
    <n v="54"/>
    <x v="8"/>
    <n v="50"/>
  </r>
  <r>
    <x v="75"/>
    <x v="20"/>
    <x v="75"/>
    <n v="70"/>
    <x v="23"/>
    <n v="25"/>
  </r>
  <r>
    <x v="75"/>
    <x v="20"/>
    <x v="75"/>
    <n v="380"/>
    <x v="31"/>
    <n v="29"/>
  </r>
  <r>
    <x v="75"/>
    <x v="20"/>
    <x v="75"/>
    <n v="50"/>
    <x v="17"/>
    <n v="80"/>
  </r>
  <r>
    <x v="76"/>
    <x v="21"/>
    <x v="76"/>
    <n v="53"/>
    <x v="19"/>
    <n v="13"/>
  </r>
  <r>
    <x v="76"/>
    <x v="21"/>
    <x v="76"/>
    <n v="138"/>
    <x v="26"/>
    <n v="68"/>
  </r>
  <r>
    <x v="76"/>
    <x v="21"/>
    <x v="76"/>
    <n v="72"/>
    <x v="46"/>
    <n v="90"/>
  </r>
  <r>
    <x v="76"/>
    <x v="21"/>
    <x v="76"/>
    <n v="63"/>
    <x v="5"/>
    <n v="15"/>
  </r>
  <r>
    <x v="76"/>
    <x v="21"/>
    <x v="76"/>
    <n v="196"/>
    <x v="62"/>
    <n v="7"/>
  </r>
  <r>
    <x v="76"/>
    <x v="21"/>
    <x v="76"/>
    <n v="137"/>
    <x v="27"/>
    <n v="13"/>
  </r>
  <r>
    <x v="76"/>
    <x v="21"/>
    <x v="76"/>
    <n v="195"/>
    <x v="21"/>
    <n v="16"/>
  </r>
  <r>
    <x v="76"/>
    <x v="21"/>
    <x v="76"/>
    <n v="112"/>
    <x v="43"/>
    <n v="57"/>
  </r>
  <r>
    <x v="76"/>
    <x v="21"/>
    <x v="76"/>
    <n v="140"/>
    <x v="35"/>
    <n v="6"/>
  </r>
  <r>
    <x v="76"/>
    <x v="21"/>
    <x v="76"/>
    <n v="20"/>
    <x v="7"/>
    <n v="100"/>
  </r>
  <r>
    <x v="76"/>
    <x v="21"/>
    <x v="76"/>
    <n v="380"/>
    <x v="31"/>
    <n v="102"/>
  </r>
  <r>
    <x v="76"/>
    <x v="21"/>
    <x v="76"/>
    <n v="134"/>
    <x v="45"/>
    <n v="1"/>
  </r>
  <r>
    <x v="76"/>
    <x v="21"/>
    <x v="76"/>
    <n v="143"/>
    <x v="48"/>
    <n v="4"/>
  </r>
  <r>
    <x v="77"/>
    <x v="21"/>
    <x v="77"/>
    <n v="133"/>
    <x v="36"/>
    <n v="17"/>
  </r>
  <r>
    <x v="77"/>
    <x v="21"/>
    <x v="77"/>
    <n v="2"/>
    <x v="0"/>
    <n v="13"/>
  </r>
  <r>
    <x v="77"/>
    <x v="21"/>
    <x v="77"/>
    <n v="480"/>
    <x v="3"/>
    <n v="1"/>
  </r>
  <r>
    <x v="77"/>
    <x v="21"/>
    <x v="77"/>
    <n v="480"/>
    <x v="3"/>
    <n v="2"/>
  </r>
  <r>
    <x v="77"/>
    <x v="21"/>
    <x v="77"/>
    <n v="121"/>
    <x v="37"/>
    <n v="8"/>
  </r>
  <r>
    <x v="77"/>
    <x v="21"/>
    <x v="77"/>
    <n v="131"/>
    <x v="39"/>
    <n v="20"/>
  </r>
  <r>
    <x v="77"/>
    <x v="21"/>
    <x v="77"/>
    <n v="146"/>
    <x v="52"/>
    <n v="2"/>
  </r>
  <r>
    <x v="77"/>
    <x v="21"/>
    <x v="77"/>
    <n v="112"/>
    <x v="43"/>
    <n v="3"/>
  </r>
  <r>
    <x v="77"/>
    <x v="21"/>
    <x v="77"/>
    <n v="112"/>
    <x v="43"/>
    <n v="35"/>
  </r>
  <r>
    <x v="77"/>
    <x v="21"/>
    <x v="77"/>
    <n v="112"/>
    <x v="43"/>
    <n v="4"/>
  </r>
  <r>
    <x v="77"/>
    <x v="21"/>
    <x v="77"/>
    <n v="70"/>
    <x v="23"/>
    <n v="64"/>
  </r>
  <r>
    <x v="77"/>
    <x v="21"/>
    <x v="77"/>
    <n v="150"/>
    <x v="30"/>
    <n v="3"/>
  </r>
  <r>
    <x v="77"/>
    <x v="21"/>
    <x v="77"/>
    <n v="414"/>
    <x v="11"/>
    <n v="15"/>
  </r>
  <r>
    <x v="77"/>
    <x v="21"/>
    <x v="77"/>
    <n v="414"/>
    <x v="11"/>
    <n v="3"/>
  </r>
  <r>
    <x v="77"/>
    <x v="21"/>
    <x v="77"/>
    <n v="390"/>
    <x v="12"/>
    <n v="47"/>
  </r>
  <r>
    <x v="77"/>
    <x v="21"/>
    <x v="77"/>
    <n v="304"/>
    <x v="34"/>
    <n v="8"/>
  </r>
  <r>
    <x v="77"/>
    <x v="21"/>
    <x v="77"/>
    <n v="304"/>
    <x v="34"/>
    <n v="8"/>
  </r>
  <r>
    <x v="77"/>
    <x v="21"/>
    <x v="77"/>
    <n v="50"/>
    <x v="17"/>
    <n v="35"/>
  </r>
  <r>
    <x v="78"/>
    <x v="21"/>
    <x v="78"/>
    <n v="137"/>
    <x v="27"/>
    <n v="25"/>
  </r>
  <r>
    <x v="78"/>
    <x v="21"/>
    <x v="78"/>
    <n v="391"/>
    <x v="6"/>
    <n v="10"/>
  </r>
  <r>
    <x v="78"/>
    <x v="21"/>
    <x v="78"/>
    <n v="70"/>
    <x v="23"/>
    <n v="9"/>
  </r>
  <r>
    <x v="78"/>
    <x v="21"/>
    <x v="78"/>
    <n v="380"/>
    <x v="31"/>
    <n v="102"/>
  </r>
  <r>
    <x v="78"/>
    <x v="21"/>
    <x v="78"/>
    <n v="90"/>
    <x v="42"/>
    <n v="1"/>
  </r>
  <r>
    <x v="78"/>
    <x v="21"/>
    <x v="78"/>
    <n v="410"/>
    <x v="14"/>
    <n v="30"/>
  </r>
  <r>
    <x v="78"/>
    <x v="21"/>
    <x v="78"/>
    <n v="50"/>
    <x v="17"/>
    <n v="313"/>
  </r>
  <r>
    <x v="79"/>
    <x v="22"/>
    <x v="79"/>
    <n v="140"/>
    <x v="35"/>
    <n v="2"/>
  </r>
  <r>
    <x v="79"/>
    <x v="22"/>
    <x v="79"/>
    <n v="20"/>
    <x v="7"/>
    <n v="100"/>
  </r>
  <r>
    <x v="79"/>
    <x v="22"/>
    <x v="79"/>
    <n v="141"/>
    <x v="38"/>
    <n v="5"/>
  </r>
  <r>
    <x v="79"/>
    <x v="22"/>
    <x v="79"/>
    <n v="70"/>
    <x v="23"/>
    <n v="9"/>
  </r>
  <r>
    <x v="79"/>
    <x v="22"/>
    <x v="79"/>
    <n v="390"/>
    <x v="12"/>
    <n v="15"/>
  </r>
  <r>
    <x v="79"/>
    <x v="22"/>
    <x v="79"/>
    <n v="220"/>
    <x v="44"/>
    <n v="3"/>
  </r>
  <r>
    <x v="79"/>
    <x v="22"/>
    <x v="79"/>
    <n v="410"/>
    <x v="14"/>
    <n v="28"/>
  </r>
  <r>
    <x v="79"/>
    <x v="22"/>
    <x v="79"/>
    <n v="134"/>
    <x v="45"/>
    <n v="15"/>
  </r>
  <r>
    <x v="79"/>
    <x v="22"/>
    <x v="79"/>
    <n v="50"/>
    <x v="17"/>
    <n v="28"/>
  </r>
  <r>
    <x v="80"/>
    <x v="23"/>
    <x v="80"/>
    <n v="138"/>
    <x v="26"/>
    <n v="29"/>
  </r>
  <r>
    <x v="80"/>
    <x v="23"/>
    <x v="80"/>
    <n v="140"/>
    <x v="35"/>
    <n v="15"/>
  </r>
  <r>
    <x v="80"/>
    <x v="23"/>
    <x v="80"/>
    <n v="142"/>
    <x v="51"/>
    <n v="5"/>
  </r>
  <r>
    <x v="80"/>
    <x v="23"/>
    <x v="80"/>
    <n v="90"/>
    <x v="42"/>
    <n v="25"/>
  </r>
  <r>
    <x v="80"/>
    <x v="23"/>
    <x v="80"/>
    <n v="50"/>
    <x v="17"/>
    <n v="95"/>
  </r>
  <r>
    <x v="81"/>
    <x v="23"/>
    <x v="81"/>
    <n v="142"/>
    <x v="51"/>
    <n v="5"/>
  </r>
  <r>
    <x v="81"/>
    <x v="23"/>
    <x v="81"/>
    <n v="380"/>
    <x v="31"/>
    <n v="150"/>
  </r>
  <r>
    <x v="81"/>
    <x v="23"/>
    <x v="81"/>
    <n v="90"/>
    <x v="42"/>
    <n v="15"/>
  </r>
  <r>
    <x v="81"/>
    <x v="23"/>
    <x v="81"/>
    <n v="50"/>
    <x v="17"/>
    <n v="188"/>
  </r>
  <r>
    <x v="82"/>
    <x v="24"/>
    <x v="82"/>
    <n v="138"/>
    <x v="26"/>
    <n v="3"/>
  </r>
  <r>
    <x v="82"/>
    <x v="24"/>
    <x v="82"/>
    <n v="56"/>
    <x v="64"/>
    <n v="5"/>
  </r>
  <r>
    <x v="82"/>
    <x v="24"/>
    <x v="82"/>
    <n v="195"/>
    <x v="21"/>
    <n v="1"/>
  </r>
  <r>
    <x v="82"/>
    <x v="24"/>
    <x v="82"/>
    <n v="149"/>
    <x v="55"/>
    <n v="15"/>
  </r>
  <r>
    <x v="82"/>
    <x v="24"/>
    <x v="82"/>
    <n v="140"/>
    <x v="35"/>
    <n v="4"/>
  </r>
  <r>
    <x v="82"/>
    <x v="24"/>
    <x v="82"/>
    <n v="150"/>
    <x v="30"/>
    <n v="1"/>
  </r>
  <r>
    <x v="83"/>
    <x v="24"/>
    <x v="83"/>
    <n v="137"/>
    <x v="27"/>
    <n v="34"/>
  </r>
  <r>
    <x v="83"/>
    <x v="24"/>
    <x v="83"/>
    <n v="90"/>
    <x v="42"/>
    <n v="9"/>
  </r>
  <r>
    <x v="84"/>
    <x v="24"/>
    <x v="84"/>
    <n v="133"/>
    <x v="36"/>
    <n v="2"/>
  </r>
  <r>
    <x v="84"/>
    <x v="24"/>
    <x v="84"/>
    <n v="392"/>
    <x v="20"/>
    <n v="10"/>
  </r>
  <r>
    <x v="84"/>
    <x v="24"/>
    <x v="84"/>
    <n v="139"/>
    <x v="40"/>
    <n v="2"/>
  </r>
  <r>
    <x v="84"/>
    <x v="24"/>
    <x v="84"/>
    <n v="131"/>
    <x v="39"/>
    <n v="73"/>
  </r>
  <r>
    <x v="84"/>
    <x v="24"/>
    <x v="84"/>
    <n v="80"/>
    <x v="29"/>
    <n v="4"/>
  </r>
  <r>
    <x v="84"/>
    <x v="24"/>
    <x v="84"/>
    <n v="380"/>
    <x v="31"/>
    <n v="30"/>
  </r>
  <r>
    <x v="84"/>
    <x v="24"/>
    <x v="84"/>
    <n v="390"/>
    <x v="12"/>
    <n v="125"/>
  </r>
  <r>
    <x v="84"/>
    <x v="24"/>
    <x v="84"/>
    <n v="50"/>
    <x v="17"/>
    <n v="13"/>
  </r>
  <r>
    <x v="85"/>
    <x v="25"/>
    <x v="85"/>
    <n v="193"/>
    <x v="61"/>
    <n v="59"/>
  </r>
  <r>
    <x v="85"/>
    <x v="25"/>
    <x v="85"/>
    <n v="195"/>
    <x v="21"/>
    <n v="1"/>
  </r>
  <r>
    <x v="85"/>
    <x v="25"/>
    <x v="85"/>
    <n v="145"/>
    <x v="28"/>
    <n v="3"/>
  </r>
  <r>
    <x v="85"/>
    <x v="25"/>
    <x v="85"/>
    <n v="142"/>
    <x v="51"/>
    <n v="59"/>
  </r>
  <r>
    <x v="85"/>
    <x v="25"/>
    <x v="85"/>
    <n v="390"/>
    <x v="12"/>
    <n v="6"/>
  </r>
  <r>
    <x v="85"/>
    <x v="25"/>
    <x v="85"/>
    <n v="90"/>
    <x v="42"/>
    <n v="1"/>
  </r>
  <r>
    <x v="86"/>
    <x v="25"/>
    <x v="86"/>
    <n v="138"/>
    <x v="26"/>
    <n v="100"/>
  </r>
  <r>
    <x v="86"/>
    <x v="25"/>
    <x v="86"/>
    <n v="14"/>
    <x v="54"/>
    <n v="14"/>
  </r>
  <r>
    <x v="86"/>
    <x v="25"/>
    <x v="86"/>
    <n v="112"/>
    <x v="43"/>
    <n v="20"/>
  </r>
  <r>
    <x v="86"/>
    <x v="25"/>
    <x v="86"/>
    <n v="417"/>
    <x v="9"/>
    <n v="130"/>
  </r>
  <r>
    <x v="87"/>
    <x v="25"/>
    <x v="87"/>
    <n v="14"/>
    <x v="54"/>
    <n v="18"/>
  </r>
  <r>
    <x v="87"/>
    <x v="25"/>
    <x v="87"/>
    <n v="80"/>
    <x v="29"/>
    <n v="59"/>
  </r>
  <r>
    <x v="87"/>
    <x v="25"/>
    <x v="87"/>
    <n v="220"/>
    <x v="44"/>
    <n v="28"/>
  </r>
  <r>
    <x v="88"/>
    <x v="25"/>
    <x v="88"/>
    <n v="2"/>
    <x v="0"/>
    <n v="2"/>
  </r>
  <r>
    <x v="88"/>
    <x v="25"/>
    <x v="88"/>
    <n v="138"/>
    <x v="26"/>
    <n v="4"/>
  </r>
  <r>
    <x v="88"/>
    <x v="25"/>
    <x v="88"/>
    <n v="480"/>
    <x v="3"/>
    <n v="4"/>
  </r>
  <r>
    <x v="88"/>
    <x v="25"/>
    <x v="88"/>
    <n v="131"/>
    <x v="39"/>
    <n v="10"/>
  </r>
  <r>
    <x v="88"/>
    <x v="25"/>
    <x v="88"/>
    <n v="391"/>
    <x v="6"/>
    <n v="10"/>
  </r>
  <r>
    <x v="88"/>
    <x v="25"/>
    <x v="88"/>
    <n v="195"/>
    <x v="21"/>
    <n v="1"/>
  </r>
  <r>
    <x v="88"/>
    <x v="25"/>
    <x v="88"/>
    <n v="149"/>
    <x v="55"/>
    <n v="1"/>
  </r>
  <r>
    <x v="88"/>
    <x v="25"/>
    <x v="88"/>
    <n v="141"/>
    <x v="38"/>
    <n v="9"/>
  </r>
  <r>
    <x v="88"/>
    <x v="25"/>
    <x v="88"/>
    <n v="150"/>
    <x v="30"/>
    <n v="65"/>
  </r>
  <r>
    <x v="88"/>
    <x v="25"/>
    <x v="88"/>
    <n v="90"/>
    <x v="42"/>
    <n v="38"/>
  </r>
  <r>
    <x v="88"/>
    <x v="25"/>
    <x v="88"/>
    <n v="134"/>
    <x v="45"/>
    <n v="10"/>
  </r>
  <r>
    <x v="89"/>
    <x v="25"/>
    <x v="89"/>
    <n v="195"/>
    <x v="21"/>
    <n v="1"/>
  </r>
  <r>
    <x v="89"/>
    <x v="25"/>
    <x v="89"/>
    <n v="112"/>
    <x v="43"/>
    <n v="25"/>
  </r>
  <r>
    <x v="89"/>
    <x v="25"/>
    <x v="89"/>
    <n v="301"/>
    <x v="56"/>
    <n v="5"/>
  </r>
  <r>
    <x v="89"/>
    <x v="25"/>
    <x v="89"/>
    <n v="50"/>
    <x v="17"/>
    <n v="13"/>
  </r>
  <r>
    <x v="90"/>
    <x v="25"/>
    <x v="90"/>
    <n v="361"/>
    <x v="2"/>
    <n v="49"/>
  </r>
  <r>
    <x v="90"/>
    <x v="25"/>
    <x v="90"/>
    <n v="133"/>
    <x v="36"/>
    <n v="6"/>
  </r>
  <r>
    <x v="90"/>
    <x v="25"/>
    <x v="90"/>
    <n v="2"/>
    <x v="0"/>
    <n v="2"/>
  </r>
  <r>
    <x v="90"/>
    <x v="25"/>
    <x v="90"/>
    <n v="138"/>
    <x v="26"/>
    <n v="100"/>
  </r>
  <r>
    <x v="90"/>
    <x v="25"/>
    <x v="90"/>
    <n v="139"/>
    <x v="40"/>
    <n v="2"/>
  </r>
  <r>
    <x v="90"/>
    <x v="25"/>
    <x v="90"/>
    <n v="401"/>
    <x v="4"/>
    <n v="16"/>
  </r>
  <r>
    <x v="90"/>
    <x v="25"/>
    <x v="90"/>
    <n v="193"/>
    <x v="61"/>
    <n v="5"/>
  </r>
  <r>
    <x v="90"/>
    <x v="25"/>
    <x v="90"/>
    <n v="63"/>
    <x v="5"/>
    <n v="19"/>
  </r>
  <r>
    <x v="90"/>
    <x v="25"/>
    <x v="90"/>
    <n v="131"/>
    <x v="39"/>
    <n v="9"/>
  </r>
  <r>
    <x v="90"/>
    <x v="25"/>
    <x v="90"/>
    <n v="137"/>
    <x v="27"/>
    <n v="44"/>
  </r>
  <r>
    <x v="90"/>
    <x v="25"/>
    <x v="90"/>
    <n v="14"/>
    <x v="54"/>
    <n v="2"/>
  </r>
  <r>
    <x v="90"/>
    <x v="25"/>
    <x v="90"/>
    <n v="391"/>
    <x v="6"/>
    <n v="60"/>
  </r>
  <r>
    <x v="90"/>
    <x v="25"/>
    <x v="90"/>
    <n v="195"/>
    <x v="21"/>
    <n v="3"/>
  </r>
  <r>
    <x v="90"/>
    <x v="25"/>
    <x v="90"/>
    <n v="149"/>
    <x v="55"/>
    <n v="7"/>
  </r>
  <r>
    <x v="90"/>
    <x v="25"/>
    <x v="90"/>
    <n v="146"/>
    <x v="52"/>
    <n v="22"/>
  </r>
  <r>
    <x v="90"/>
    <x v="25"/>
    <x v="90"/>
    <n v="20"/>
    <x v="7"/>
    <n v="330"/>
  </r>
  <r>
    <x v="90"/>
    <x v="25"/>
    <x v="90"/>
    <n v="141"/>
    <x v="38"/>
    <n v="83"/>
  </r>
  <r>
    <x v="90"/>
    <x v="25"/>
    <x v="90"/>
    <n v="145"/>
    <x v="28"/>
    <n v="4"/>
  </r>
  <r>
    <x v="90"/>
    <x v="25"/>
    <x v="90"/>
    <n v="301"/>
    <x v="56"/>
    <n v="10"/>
  </r>
  <r>
    <x v="90"/>
    <x v="25"/>
    <x v="90"/>
    <n v="142"/>
    <x v="51"/>
    <n v="5"/>
  </r>
  <r>
    <x v="90"/>
    <x v="25"/>
    <x v="90"/>
    <n v="144"/>
    <x v="53"/>
    <n v="20"/>
  </r>
  <r>
    <x v="90"/>
    <x v="25"/>
    <x v="90"/>
    <n v="80"/>
    <x v="29"/>
    <n v="1300"/>
  </r>
  <r>
    <x v="90"/>
    <x v="25"/>
    <x v="90"/>
    <n v="70"/>
    <x v="23"/>
    <n v="143"/>
  </r>
  <r>
    <x v="90"/>
    <x v="25"/>
    <x v="90"/>
    <n v="150"/>
    <x v="30"/>
    <n v="87"/>
  </r>
  <r>
    <x v="90"/>
    <x v="25"/>
    <x v="90"/>
    <n v="417"/>
    <x v="9"/>
    <n v="127"/>
  </r>
  <r>
    <x v="90"/>
    <x v="25"/>
    <x v="90"/>
    <n v="414"/>
    <x v="11"/>
    <n v="13"/>
  </r>
  <r>
    <x v="90"/>
    <x v="25"/>
    <x v="90"/>
    <n v="220"/>
    <x v="44"/>
    <n v="6"/>
  </r>
  <r>
    <x v="90"/>
    <x v="25"/>
    <x v="90"/>
    <n v="90"/>
    <x v="42"/>
    <n v="150"/>
  </r>
  <r>
    <x v="90"/>
    <x v="25"/>
    <x v="90"/>
    <n v="134"/>
    <x v="45"/>
    <n v="56"/>
  </r>
  <r>
    <x v="90"/>
    <x v="25"/>
    <x v="90"/>
    <n v="50"/>
    <x v="17"/>
    <n v="425"/>
  </r>
  <r>
    <x v="90"/>
    <x v="25"/>
    <x v="90"/>
    <n v="143"/>
    <x v="48"/>
    <n v="3"/>
  </r>
  <r>
    <x v="91"/>
    <x v="25"/>
    <x v="91"/>
    <n v="146"/>
    <x v="52"/>
    <n v="8"/>
  </r>
  <r>
    <x v="92"/>
    <x v="26"/>
    <x v="92"/>
    <n v="133"/>
    <x v="36"/>
    <n v="8"/>
  </r>
  <r>
    <x v="92"/>
    <x v="26"/>
    <x v="92"/>
    <n v="138"/>
    <x v="26"/>
    <n v="1"/>
  </r>
  <r>
    <x v="92"/>
    <x v="26"/>
    <x v="92"/>
    <n v="112"/>
    <x v="43"/>
    <n v="8"/>
  </r>
  <r>
    <x v="92"/>
    <x v="26"/>
    <x v="92"/>
    <n v="380"/>
    <x v="31"/>
    <n v="21"/>
  </r>
  <r>
    <x v="92"/>
    <x v="26"/>
    <x v="92"/>
    <n v="50"/>
    <x v="17"/>
    <n v="17"/>
  </r>
  <r>
    <x v="93"/>
    <x v="27"/>
    <x v="93"/>
    <n v="196"/>
    <x v="62"/>
    <n v="5"/>
  </r>
  <r>
    <x v="94"/>
    <x v="28"/>
    <x v="94"/>
    <n v="300"/>
    <x v="60"/>
    <n v="100"/>
  </r>
  <r>
    <x v="94"/>
    <x v="28"/>
    <x v="94"/>
    <n v="53"/>
    <x v="19"/>
    <n v="225"/>
  </r>
  <r>
    <x v="94"/>
    <x v="28"/>
    <x v="94"/>
    <n v="138"/>
    <x v="26"/>
    <n v="500"/>
  </r>
  <r>
    <x v="94"/>
    <x v="28"/>
    <x v="94"/>
    <n v="121"/>
    <x v="37"/>
    <n v="200"/>
  </r>
  <r>
    <x v="94"/>
    <x v="28"/>
    <x v="94"/>
    <n v="63"/>
    <x v="5"/>
    <n v="50"/>
  </r>
  <r>
    <x v="94"/>
    <x v="28"/>
    <x v="94"/>
    <n v="131"/>
    <x v="39"/>
    <n v="50"/>
  </r>
  <r>
    <x v="94"/>
    <x v="28"/>
    <x v="94"/>
    <n v="307"/>
    <x v="33"/>
    <n v="50"/>
  </r>
  <r>
    <x v="94"/>
    <x v="28"/>
    <x v="94"/>
    <n v="195"/>
    <x v="21"/>
    <n v="59"/>
  </r>
  <r>
    <x v="94"/>
    <x v="28"/>
    <x v="94"/>
    <n v="141"/>
    <x v="38"/>
    <n v="50"/>
  </r>
  <r>
    <x v="94"/>
    <x v="28"/>
    <x v="94"/>
    <n v="145"/>
    <x v="28"/>
    <n v="34"/>
  </r>
  <r>
    <x v="94"/>
    <x v="28"/>
    <x v="94"/>
    <n v="144"/>
    <x v="53"/>
    <n v="5"/>
  </r>
  <r>
    <x v="94"/>
    <x v="28"/>
    <x v="94"/>
    <n v="80"/>
    <x v="29"/>
    <n v="121"/>
  </r>
  <r>
    <x v="94"/>
    <x v="28"/>
    <x v="94"/>
    <n v="80"/>
    <x v="29"/>
    <n v="500"/>
  </r>
  <r>
    <x v="94"/>
    <x v="28"/>
    <x v="94"/>
    <n v="70"/>
    <x v="23"/>
    <n v="50"/>
  </r>
  <r>
    <x v="94"/>
    <x v="28"/>
    <x v="94"/>
    <n v="380"/>
    <x v="31"/>
    <n v="10022"/>
  </r>
  <r>
    <x v="94"/>
    <x v="28"/>
    <x v="94"/>
    <n v="414"/>
    <x v="11"/>
    <n v="50"/>
  </r>
  <r>
    <x v="94"/>
    <x v="28"/>
    <x v="94"/>
    <n v="414"/>
    <x v="11"/>
    <n v="100"/>
  </r>
  <r>
    <x v="94"/>
    <x v="28"/>
    <x v="94"/>
    <n v="390"/>
    <x v="12"/>
    <n v="10"/>
  </r>
  <r>
    <x v="94"/>
    <x v="28"/>
    <x v="94"/>
    <n v="400"/>
    <x v="13"/>
    <n v="250"/>
  </r>
  <r>
    <x v="94"/>
    <x v="28"/>
    <x v="94"/>
    <n v="410"/>
    <x v="14"/>
    <n v="8"/>
  </r>
  <r>
    <x v="94"/>
    <x v="28"/>
    <x v="94"/>
    <n v="110"/>
    <x v="25"/>
    <n v="75"/>
  </r>
  <r>
    <x v="95"/>
    <x v="28"/>
    <x v="95"/>
    <n v="53"/>
    <x v="19"/>
    <n v="5"/>
  </r>
  <r>
    <x v="95"/>
    <x v="28"/>
    <x v="95"/>
    <n v="138"/>
    <x v="26"/>
    <n v="100"/>
  </r>
  <r>
    <x v="95"/>
    <x v="28"/>
    <x v="95"/>
    <n v="193"/>
    <x v="61"/>
    <n v="50"/>
  </r>
  <r>
    <x v="95"/>
    <x v="28"/>
    <x v="95"/>
    <n v="131"/>
    <x v="39"/>
    <n v="50"/>
  </r>
  <r>
    <x v="95"/>
    <x v="28"/>
    <x v="95"/>
    <n v="137"/>
    <x v="27"/>
    <n v="35"/>
  </r>
  <r>
    <x v="95"/>
    <x v="28"/>
    <x v="95"/>
    <n v="391"/>
    <x v="6"/>
    <n v="10"/>
  </r>
  <r>
    <x v="95"/>
    <x v="28"/>
    <x v="95"/>
    <n v="80"/>
    <x v="29"/>
    <n v="229"/>
  </r>
  <r>
    <x v="95"/>
    <x v="28"/>
    <x v="95"/>
    <n v="380"/>
    <x v="31"/>
    <n v="5001"/>
  </r>
  <r>
    <x v="95"/>
    <x v="28"/>
    <x v="95"/>
    <n v="370"/>
    <x v="10"/>
    <n v="50"/>
  </r>
  <r>
    <x v="95"/>
    <x v="28"/>
    <x v="95"/>
    <n v="410"/>
    <x v="14"/>
    <n v="1270"/>
  </r>
  <r>
    <x v="95"/>
    <x v="28"/>
    <x v="95"/>
    <n v="304"/>
    <x v="34"/>
    <n v="200"/>
  </r>
  <r>
    <x v="95"/>
    <x v="28"/>
    <x v="95"/>
    <n v="366"/>
    <x v="1"/>
    <n v="5"/>
  </r>
  <r>
    <x v="96"/>
    <x v="29"/>
    <x v="96"/>
    <n v="146"/>
    <x v="52"/>
    <n v="5"/>
  </r>
  <r>
    <x v="96"/>
    <x v="29"/>
    <x v="96"/>
    <n v="417"/>
    <x v="9"/>
    <n v="2"/>
  </r>
  <r>
    <x v="97"/>
    <x v="30"/>
    <x v="97"/>
    <n v="2"/>
    <x v="0"/>
    <n v="13"/>
  </r>
  <r>
    <x v="97"/>
    <x v="30"/>
    <x v="97"/>
    <n v="53"/>
    <x v="19"/>
    <n v="5"/>
  </r>
  <r>
    <x v="97"/>
    <x v="30"/>
    <x v="97"/>
    <n v="138"/>
    <x v="26"/>
    <n v="8"/>
  </r>
  <r>
    <x v="97"/>
    <x v="30"/>
    <x v="97"/>
    <n v="137"/>
    <x v="27"/>
    <n v="1"/>
  </r>
  <r>
    <x v="97"/>
    <x v="30"/>
    <x v="97"/>
    <n v="306"/>
    <x v="22"/>
    <n v="20"/>
  </r>
  <r>
    <x v="97"/>
    <x v="30"/>
    <x v="97"/>
    <n v="80"/>
    <x v="29"/>
    <n v="38"/>
  </r>
  <r>
    <x v="97"/>
    <x v="30"/>
    <x v="97"/>
    <n v="419"/>
    <x v="24"/>
    <n v="5"/>
  </r>
  <r>
    <x v="98"/>
    <x v="31"/>
    <x v="98"/>
    <n v="361"/>
    <x v="2"/>
    <n v="23"/>
  </r>
  <r>
    <x v="98"/>
    <x v="31"/>
    <x v="98"/>
    <n v="53"/>
    <x v="19"/>
    <n v="259"/>
  </r>
  <r>
    <x v="98"/>
    <x v="31"/>
    <x v="98"/>
    <n v="138"/>
    <x v="26"/>
    <n v="20"/>
  </r>
  <r>
    <x v="98"/>
    <x v="31"/>
    <x v="98"/>
    <n v="391"/>
    <x v="6"/>
    <n v="10"/>
  </r>
  <r>
    <x v="98"/>
    <x v="31"/>
    <x v="98"/>
    <n v="80"/>
    <x v="29"/>
    <n v="500"/>
  </r>
  <r>
    <x v="98"/>
    <x v="31"/>
    <x v="98"/>
    <n v="90"/>
    <x v="42"/>
    <n v="50"/>
  </r>
  <r>
    <x v="98"/>
    <x v="31"/>
    <x v="98"/>
    <n v="410"/>
    <x v="14"/>
    <n v="25"/>
  </r>
  <r>
    <x v="98"/>
    <x v="31"/>
    <x v="98"/>
    <n v="304"/>
    <x v="34"/>
    <n v="13"/>
  </r>
  <r>
    <x v="99"/>
    <x v="31"/>
    <x v="99"/>
    <n v="139"/>
    <x v="40"/>
    <n v="82"/>
  </r>
  <r>
    <x v="99"/>
    <x v="31"/>
    <x v="99"/>
    <n v="131"/>
    <x v="39"/>
    <n v="30"/>
  </r>
  <r>
    <x v="99"/>
    <x v="31"/>
    <x v="99"/>
    <n v="135"/>
    <x v="49"/>
    <n v="295"/>
  </r>
  <r>
    <x v="99"/>
    <x v="31"/>
    <x v="99"/>
    <n v="417"/>
    <x v="9"/>
    <n v="120"/>
  </r>
  <r>
    <x v="99"/>
    <x v="31"/>
    <x v="99"/>
    <n v="134"/>
    <x v="45"/>
    <n v="205"/>
  </r>
  <r>
    <x v="100"/>
    <x v="9"/>
    <x v="100"/>
    <n v="197"/>
    <x v="58"/>
    <n v="13"/>
  </r>
  <r>
    <x v="100"/>
    <x v="9"/>
    <x v="100"/>
    <n v="151"/>
    <x v="65"/>
    <n v="5"/>
  </r>
  <r>
    <x v="100"/>
    <x v="9"/>
    <x v="100"/>
    <n v="2"/>
    <x v="0"/>
    <n v="6"/>
  </r>
  <r>
    <x v="100"/>
    <x v="9"/>
    <x v="100"/>
    <n v="480"/>
    <x v="3"/>
    <n v="13"/>
  </r>
  <r>
    <x v="100"/>
    <x v="9"/>
    <x v="100"/>
    <n v="392"/>
    <x v="20"/>
    <n v="10"/>
  </r>
  <r>
    <x v="100"/>
    <x v="9"/>
    <x v="100"/>
    <n v="193"/>
    <x v="61"/>
    <n v="25"/>
  </r>
  <r>
    <x v="100"/>
    <x v="9"/>
    <x v="100"/>
    <n v="391"/>
    <x v="6"/>
    <n v="5"/>
  </r>
  <r>
    <x v="100"/>
    <x v="9"/>
    <x v="100"/>
    <n v="290"/>
    <x v="66"/>
    <n v="50"/>
  </r>
  <r>
    <x v="100"/>
    <x v="9"/>
    <x v="100"/>
    <n v="380"/>
    <x v="31"/>
    <n v="33"/>
  </r>
  <r>
    <x v="100"/>
    <x v="9"/>
    <x v="100"/>
    <n v="414"/>
    <x v="11"/>
    <n v="25"/>
  </r>
  <r>
    <x v="100"/>
    <x v="9"/>
    <x v="100"/>
    <n v="410"/>
    <x v="14"/>
    <n v="140"/>
  </r>
  <r>
    <x v="100"/>
    <x v="9"/>
    <x v="100"/>
    <n v="110"/>
    <x v="25"/>
    <n v="4"/>
  </r>
  <r>
    <x v="100"/>
    <x v="9"/>
    <x v="100"/>
    <n v="50"/>
    <x v="17"/>
    <n v="36"/>
  </r>
  <r>
    <x v="101"/>
    <x v="9"/>
    <x v="101"/>
    <n v="197"/>
    <x v="58"/>
    <n v="80"/>
  </r>
  <r>
    <x v="101"/>
    <x v="9"/>
    <x v="101"/>
    <n v="70"/>
    <x v="23"/>
    <n v="1"/>
  </r>
  <r>
    <x v="102"/>
    <x v="9"/>
    <x v="102"/>
    <n v="151"/>
    <x v="65"/>
    <n v="5"/>
  </r>
  <r>
    <x v="102"/>
    <x v="9"/>
    <x v="102"/>
    <n v="2"/>
    <x v="0"/>
    <n v="8"/>
  </r>
  <r>
    <x v="102"/>
    <x v="9"/>
    <x v="102"/>
    <n v="139"/>
    <x v="40"/>
    <n v="10"/>
  </r>
  <r>
    <x v="102"/>
    <x v="9"/>
    <x v="102"/>
    <n v="131"/>
    <x v="39"/>
    <n v="1"/>
  </r>
  <r>
    <x v="102"/>
    <x v="9"/>
    <x v="102"/>
    <n v="391"/>
    <x v="6"/>
    <n v="5"/>
  </r>
  <r>
    <x v="102"/>
    <x v="9"/>
    <x v="102"/>
    <n v="413"/>
    <x v="63"/>
    <n v="7"/>
  </r>
  <r>
    <x v="102"/>
    <x v="9"/>
    <x v="102"/>
    <n v="140"/>
    <x v="35"/>
    <n v="13"/>
  </r>
  <r>
    <x v="102"/>
    <x v="9"/>
    <x v="102"/>
    <n v="417"/>
    <x v="9"/>
    <n v="2"/>
  </r>
  <r>
    <x v="102"/>
    <x v="9"/>
    <x v="102"/>
    <n v="380"/>
    <x v="31"/>
    <n v="76"/>
  </r>
  <r>
    <x v="102"/>
    <x v="9"/>
    <x v="102"/>
    <n v="414"/>
    <x v="11"/>
    <n v="30"/>
  </r>
  <r>
    <x v="102"/>
    <x v="9"/>
    <x v="102"/>
    <n v="410"/>
    <x v="14"/>
    <n v="140"/>
  </r>
  <r>
    <x v="102"/>
    <x v="9"/>
    <x v="102"/>
    <n v="110"/>
    <x v="25"/>
    <n v="1"/>
  </r>
  <r>
    <x v="102"/>
    <x v="9"/>
    <x v="102"/>
    <n v="50"/>
    <x v="17"/>
    <n v="10"/>
  </r>
  <r>
    <x v="103"/>
    <x v="9"/>
    <x v="103"/>
    <n v="70"/>
    <x v="23"/>
    <n v="2"/>
  </r>
  <r>
    <x v="104"/>
    <x v="9"/>
    <x v="104"/>
    <n v="139"/>
    <x v="40"/>
    <n v="3"/>
  </r>
  <r>
    <x v="104"/>
    <x v="9"/>
    <x v="104"/>
    <n v="137"/>
    <x v="27"/>
    <n v="4"/>
  </r>
  <r>
    <x v="104"/>
    <x v="9"/>
    <x v="104"/>
    <n v="110"/>
    <x v="25"/>
    <n v="3"/>
  </r>
  <r>
    <x v="104"/>
    <x v="9"/>
    <x v="104"/>
    <n v="366"/>
    <x v="1"/>
    <n v="1"/>
  </r>
  <r>
    <x v="105"/>
    <x v="32"/>
    <x v="105"/>
    <n v="361"/>
    <x v="2"/>
    <n v="5"/>
  </r>
  <r>
    <x v="105"/>
    <x v="32"/>
    <x v="105"/>
    <n v="72"/>
    <x v="46"/>
    <n v="7"/>
  </r>
  <r>
    <x v="105"/>
    <x v="32"/>
    <x v="105"/>
    <n v="391"/>
    <x v="6"/>
    <n v="3"/>
  </r>
  <r>
    <x v="105"/>
    <x v="32"/>
    <x v="105"/>
    <n v="195"/>
    <x v="21"/>
    <n v="1"/>
  </r>
  <r>
    <x v="105"/>
    <x v="32"/>
    <x v="105"/>
    <n v="142"/>
    <x v="51"/>
    <n v="1"/>
  </r>
  <r>
    <x v="105"/>
    <x v="32"/>
    <x v="105"/>
    <n v="417"/>
    <x v="9"/>
    <n v="3"/>
  </r>
  <r>
    <x v="105"/>
    <x v="32"/>
    <x v="105"/>
    <n v="380"/>
    <x v="31"/>
    <n v="3"/>
  </r>
  <r>
    <x v="105"/>
    <x v="32"/>
    <x v="105"/>
    <n v="414"/>
    <x v="11"/>
    <n v="3"/>
  </r>
  <r>
    <x v="105"/>
    <x v="32"/>
    <x v="105"/>
    <n v="90"/>
    <x v="42"/>
    <n v="5"/>
  </r>
  <r>
    <x v="105"/>
    <x v="32"/>
    <x v="105"/>
    <n v="410"/>
    <x v="14"/>
    <n v="10"/>
  </r>
  <r>
    <x v="105"/>
    <x v="32"/>
    <x v="105"/>
    <n v="110"/>
    <x v="25"/>
    <n v="1"/>
  </r>
  <r>
    <x v="105"/>
    <x v="32"/>
    <x v="105"/>
    <n v="50"/>
    <x v="17"/>
    <n v="9"/>
  </r>
  <r>
    <x v="106"/>
    <x v="32"/>
    <x v="106"/>
    <n v="138"/>
    <x v="26"/>
    <n v="21"/>
  </r>
  <r>
    <x v="106"/>
    <x v="32"/>
    <x v="106"/>
    <n v="391"/>
    <x v="6"/>
    <n v="3"/>
  </r>
  <r>
    <x v="106"/>
    <x v="32"/>
    <x v="106"/>
    <n v="413"/>
    <x v="63"/>
    <n v="2"/>
  </r>
  <r>
    <x v="106"/>
    <x v="32"/>
    <x v="106"/>
    <n v="141"/>
    <x v="38"/>
    <n v="6"/>
  </r>
  <r>
    <x v="106"/>
    <x v="32"/>
    <x v="106"/>
    <n v="144"/>
    <x v="53"/>
    <n v="1"/>
  </r>
  <r>
    <x v="106"/>
    <x v="32"/>
    <x v="106"/>
    <n v="417"/>
    <x v="9"/>
    <n v="5"/>
  </r>
  <r>
    <x v="106"/>
    <x v="32"/>
    <x v="106"/>
    <n v="380"/>
    <x v="31"/>
    <n v="24"/>
  </r>
  <r>
    <x v="106"/>
    <x v="32"/>
    <x v="106"/>
    <n v="414"/>
    <x v="11"/>
    <n v="4"/>
  </r>
  <r>
    <x v="106"/>
    <x v="32"/>
    <x v="106"/>
    <n v="90"/>
    <x v="42"/>
    <n v="5"/>
  </r>
  <r>
    <x v="106"/>
    <x v="32"/>
    <x v="106"/>
    <n v="110"/>
    <x v="25"/>
    <n v="5"/>
  </r>
  <r>
    <x v="106"/>
    <x v="32"/>
    <x v="106"/>
    <n v="134"/>
    <x v="45"/>
    <n v="4"/>
  </r>
  <r>
    <x v="106"/>
    <x v="32"/>
    <x v="106"/>
    <n v="50"/>
    <x v="17"/>
    <n v="36"/>
  </r>
  <r>
    <x v="107"/>
    <x v="33"/>
    <x v="107"/>
    <n v="138"/>
    <x v="26"/>
    <n v="150"/>
  </r>
  <r>
    <x v="107"/>
    <x v="33"/>
    <x v="107"/>
    <n v="141"/>
    <x v="38"/>
    <n v="19"/>
  </r>
  <r>
    <x v="107"/>
    <x v="33"/>
    <x v="107"/>
    <n v="417"/>
    <x v="9"/>
    <n v="1100"/>
  </r>
  <r>
    <x v="107"/>
    <x v="33"/>
    <x v="107"/>
    <n v="380"/>
    <x v="31"/>
    <n v="252"/>
  </r>
  <r>
    <x v="108"/>
    <x v="34"/>
    <x v="108"/>
    <n v="138"/>
    <x v="26"/>
    <n v="5"/>
  </r>
  <r>
    <x v="108"/>
    <x v="34"/>
    <x v="108"/>
    <n v="146"/>
    <x v="52"/>
    <n v="5"/>
  </r>
  <r>
    <x v="108"/>
    <x v="34"/>
    <x v="108"/>
    <n v="144"/>
    <x v="53"/>
    <n v="1"/>
  </r>
  <r>
    <x v="108"/>
    <x v="34"/>
    <x v="108"/>
    <n v="80"/>
    <x v="29"/>
    <n v="25"/>
  </r>
  <r>
    <x v="108"/>
    <x v="34"/>
    <x v="108"/>
    <n v="150"/>
    <x v="30"/>
    <n v="6"/>
  </r>
  <r>
    <x v="108"/>
    <x v="34"/>
    <x v="108"/>
    <n v="417"/>
    <x v="9"/>
    <n v="18"/>
  </r>
  <r>
    <x v="108"/>
    <x v="34"/>
    <x v="108"/>
    <n v="414"/>
    <x v="11"/>
    <n v="3"/>
  </r>
  <r>
    <x v="108"/>
    <x v="34"/>
    <x v="108"/>
    <n v="410"/>
    <x v="14"/>
    <n v="10"/>
  </r>
  <r>
    <x v="108"/>
    <x v="34"/>
    <x v="108"/>
    <n v="50"/>
    <x v="17"/>
    <n v="3"/>
  </r>
  <r>
    <x v="109"/>
    <x v="35"/>
    <x v="109"/>
    <n v="391"/>
    <x v="6"/>
    <n v="3"/>
  </r>
  <r>
    <x v="109"/>
    <x v="35"/>
    <x v="109"/>
    <n v="112"/>
    <x v="43"/>
    <n v="50"/>
  </r>
  <r>
    <x v="109"/>
    <x v="35"/>
    <x v="109"/>
    <n v="380"/>
    <x v="31"/>
    <n v="20"/>
  </r>
  <r>
    <x v="109"/>
    <x v="35"/>
    <x v="109"/>
    <n v="390"/>
    <x v="12"/>
    <n v="25"/>
  </r>
  <r>
    <x v="109"/>
    <x v="35"/>
    <x v="109"/>
    <n v="90"/>
    <x v="42"/>
    <n v="35"/>
  </r>
  <r>
    <x v="109"/>
    <x v="35"/>
    <x v="109"/>
    <n v="94"/>
    <x v="32"/>
    <n v="9"/>
  </r>
  <r>
    <x v="110"/>
    <x v="36"/>
    <x v="110"/>
    <n v="112"/>
    <x v="43"/>
    <n v="101"/>
  </r>
  <r>
    <x v="110"/>
    <x v="36"/>
    <x v="110"/>
    <n v="140"/>
    <x v="35"/>
    <n v="48"/>
  </r>
  <r>
    <x v="110"/>
    <x v="36"/>
    <x v="110"/>
    <n v="410"/>
    <x v="14"/>
    <n v="11"/>
  </r>
  <r>
    <x v="110"/>
    <x v="36"/>
    <x v="110"/>
    <n v="134"/>
    <x v="45"/>
    <n v="15"/>
  </r>
  <r>
    <x v="111"/>
    <x v="36"/>
    <x v="111"/>
    <n v="138"/>
    <x v="26"/>
    <n v="25"/>
  </r>
  <r>
    <x v="111"/>
    <x v="36"/>
    <x v="111"/>
    <n v="480"/>
    <x v="3"/>
    <n v="20"/>
  </r>
  <r>
    <x v="111"/>
    <x v="36"/>
    <x v="111"/>
    <n v="137"/>
    <x v="27"/>
    <n v="158"/>
  </r>
  <r>
    <x v="111"/>
    <x v="36"/>
    <x v="111"/>
    <n v="391"/>
    <x v="6"/>
    <n v="10"/>
  </r>
  <r>
    <x v="111"/>
    <x v="36"/>
    <x v="111"/>
    <n v="146"/>
    <x v="52"/>
    <n v="16"/>
  </r>
  <r>
    <x v="111"/>
    <x v="36"/>
    <x v="111"/>
    <n v="150"/>
    <x v="30"/>
    <n v="15"/>
  </r>
  <r>
    <x v="111"/>
    <x v="36"/>
    <x v="111"/>
    <n v="390"/>
    <x v="12"/>
    <n v="125"/>
  </r>
  <r>
    <x v="111"/>
    <x v="36"/>
    <x v="111"/>
    <n v="90"/>
    <x v="42"/>
    <n v="135"/>
  </r>
  <r>
    <x v="111"/>
    <x v="36"/>
    <x v="111"/>
    <n v="134"/>
    <x v="45"/>
    <n v="17"/>
  </r>
  <r>
    <x v="112"/>
    <x v="36"/>
    <x v="112"/>
    <n v="147"/>
    <x v="67"/>
    <n v="25"/>
  </r>
  <r>
    <x v="112"/>
    <x v="36"/>
    <x v="112"/>
    <n v="121"/>
    <x v="37"/>
    <n v="75"/>
  </r>
  <r>
    <x v="112"/>
    <x v="36"/>
    <x v="112"/>
    <n v="80"/>
    <x v="29"/>
    <n v="42"/>
  </r>
  <r>
    <x v="112"/>
    <x v="36"/>
    <x v="112"/>
    <n v="50"/>
    <x v="17"/>
    <n v="975"/>
  </r>
  <r>
    <x v="113"/>
    <x v="37"/>
    <x v="113"/>
    <n v="50"/>
    <x v="17"/>
    <n v="17"/>
  </r>
  <r>
    <x v="114"/>
    <x v="37"/>
    <x v="114"/>
    <n v="138"/>
    <x v="26"/>
    <n v="3"/>
  </r>
  <r>
    <x v="114"/>
    <x v="37"/>
    <x v="114"/>
    <n v="139"/>
    <x v="40"/>
    <n v="2"/>
  </r>
  <r>
    <x v="114"/>
    <x v="37"/>
    <x v="114"/>
    <n v="70"/>
    <x v="23"/>
    <n v="4"/>
  </r>
  <r>
    <x v="114"/>
    <x v="37"/>
    <x v="114"/>
    <n v="90"/>
    <x v="42"/>
    <n v="6"/>
  </r>
  <r>
    <x v="114"/>
    <x v="37"/>
    <x v="114"/>
    <n v="50"/>
    <x v="17"/>
    <n v="33"/>
  </r>
  <r>
    <x v="115"/>
    <x v="38"/>
    <x v="115"/>
    <n v="391"/>
    <x v="6"/>
    <n v="1"/>
  </r>
  <r>
    <x v="115"/>
    <x v="38"/>
    <x v="115"/>
    <n v="146"/>
    <x v="52"/>
    <n v="7"/>
  </r>
  <r>
    <x v="115"/>
    <x v="38"/>
    <x v="115"/>
    <n v="414"/>
    <x v="11"/>
    <n v="20"/>
  </r>
  <r>
    <x v="115"/>
    <x v="38"/>
    <x v="115"/>
    <n v="390"/>
    <x v="12"/>
    <n v="10"/>
  </r>
  <r>
    <x v="116"/>
    <x v="38"/>
    <x v="116"/>
    <n v="480"/>
    <x v="3"/>
    <n v="5"/>
  </r>
  <r>
    <x v="116"/>
    <x v="38"/>
    <x v="116"/>
    <n v="14"/>
    <x v="54"/>
    <n v="4"/>
  </r>
  <r>
    <x v="116"/>
    <x v="38"/>
    <x v="116"/>
    <n v="391"/>
    <x v="6"/>
    <n v="11"/>
  </r>
  <r>
    <x v="117"/>
    <x v="39"/>
    <x v="117"/>
    <n v="197"/>
    <x v="58"/>
    <n v="23"/>
  </r>
  <r>
    <x v="117"/>
    <x v="39"/>
    <x v="117"/>
    <n v="53"/>
    <x v="19"/>
    <n v="30"/>
  </r>
  <r>
    <x v="117"/>
    <x v="39"/>
    <x v="117"/>
    <n v="391"/>
    <x v="6"/>
    <n v="1"/>
  </r>
  <r>
    <x v="117"/>
    <x v="39"/>
    <x v="117"/>
    <n v="150"/>
    <x v="30"/>
    <n v="20"/>
  </r>
  <r>
    <x v="117"/>
    <x v="39"/>
    <x v="117"/>
    <n v="303"/>
    <x v="68"/>
    <n v="7"/>
  </r>
  <r>
    <x v="117"/>
    <x v="39"/>
    <x v="117"/>
    <n v="366"/>
    <x v="1"/>
    <n v="24"/>
  </r>
  <r>
    <x v="118"/>
    <x v="39"/>
    <x v="118"/>
    <n v="133"/>
    <x v="36"/>
    <n v="80"/>
  </r>
  <r>
    <x v="118"/>
    <x v="39"/>
    <x v="118"/>
    <n v="150"/>
    <x v="30"/>
    <n v="13"/>
  </r>
  <r>
    <x v="118"/>
    <x v="39"/>
    <x v="118"/>
    <n v="304"/>
    <x v="34"/>
    <n v="15"/>
  </r>
  <r>
    <x v="119"/>
    <x v="39"/>
    <x v="119"/>
    <n v="133"/>
    <x v="36"/>
    <n v="15"/>
  </r>
  <r>
    <x v="119"/>
    <x v="39"/>
    <x v="119"/>
    <n v="391"/>
    <x v="6"/>
    <n v="1"/>
  </r>
  <r>
    <x v="119"/>
    <x v="39"/>
    <x v="119"/>
    <n v="150"/>
    <x v="30"/>
    <n v="5"/>
  </r>
  <r>
    <x v="119"/>
    <x v="39"/>
    <x v="119"/>
    <n v="304"/>
    <x v="34"/>
    <n v="15"/>
  </r>
  <r>
    <x v="119"/>
    <x v="39"/>
    <x v="119"/>
    <n v="303"/>
    <x v="68"/>
    <n v="13"/>
  </r>
  <r>
    <x v="120"/>
    <x v="40"/>
    <x v="120"/>
    <n v="138"/>
    <x v="26"/>
    <n v="2"/>
  </r>
  <r>
    <x v="120"/>
    <x v="40"/>
    <x v="120"/>
    <n v="480"/>
    <x v="3"/>
    <n v="1"/>
  </r>
  <r>
    <x v="120"/>
    <x v="40"/>
    <x v="120"/>
    <n v="131"/>
    <x v="39"/>
    <n v="2"/>
  </r>
  <r>
    <x v="120"/>
    <x v="40"/>
    <x v="120"/>
    <n v="391"/>
    <x v="6"/>
    <n v="10"/>
  </r>
  <r>
    <x v="120"/>
    <x v="40"/>
    <x v="120"/>
    <n v="141"/>
    <x v="38"/>
    <n v="2"/>
  </r>
  <r>
    <x v="120"/>
    <x v="40"/>
    <x v="120"/>
    <n v="80"/>
    <x v="29"/>
    <n v="15"/>
  </r>
  <r>
    <x v="120"/>
    <x v="40"/>
    <x v="120"/>
    <n v="50"/>
    <x v="17"/>
    <n v="18"/>
  </r>
  <r>
    <x v="121"/>
    <x v="41"/>
    <x v="121"/>
    <n v="133"/>
    <x v="36"/>
    <n v="2"/>
  </r>
  <r>
    <x v="121"/>
    <x v="41"/>
    <x v="121"/>
    <n v="480"/>
    <x v="3"/>
    <n v="2"/>
  </r>
  <r>
    <x v="121"/>
    <x v="41"/>
    <x v="121"/>
    <n v="139"/>
    <x v="40"/>
    <n v="1"/>
  </r>
  <r>
    <x v="121"/>
    <x v="41"/>
    <x v="121"/>
    <n v="367"/>
    <x v="47"/>
    <n v="11"/>
  </r>
  <r>
    <x v="121"/>
    <x v="41"/>
    <x v="121"/>
    <n v="131"/>
    <x v="39"/>
    <n v="2"/>
  </r>
  <r>
    <x v="121"/>
    <x v="41"/>
    <x v="121"/>
    <n v="135"/>
    <x v="49"/>
    <n v="2"/>
  </r>
  <r>
    <x v="121"/>
    <x v="41"/>
    <x v="121"/>
    <n v="417"/>
    <x v="9"/>
    <n v="29"/>
  </r>
  <r>
    <x v="121"/>
    <x v="41"/>
    <x v="121"/>
    <n v="410"/>
    <x v="14"/>
    <n v="3"/>
  </r>
  <r>
    <x v="121"/>
    <x v="41"/>
    <x v="121"/>
    <n v="304"/>
    <x v="34"/>
    <n v="1"/>
  </r>
  <r>
    <x v="121"/>
    <x v="41"/>
    <x v="121"/>
    <n v="143"/>
    <x v="48"/>
    <n v="200"/>
  </r>
  <r>
    <x v="122"/>
    <x v="41"/>
    <x v="122"/>
    <n v="391"/>
    <x v="6"/>
    <n v="2"/>
  </r>
  <r>
    <x v="122"/>
    <x v="41"/>
    <x v="122"/>
    <n v="70"/>
    <x v="23"/>
    <n v="4"/>
  </r>
  <r>
    <x v="122"/>
    <x v="41"/>
    <x v="122"/>
    <n v="417"/>
    <x v="9"/>
    <n v="13"/>
  </r>
  <r>
    <x v="122"/>
    <x v="41"/>
    <x v="122"/>
    <n v="94"/>
    <x v="32"/>
    <n v="3"/>
  </r>
  <r>
    <x v="123"/>
    <x v="41"/>
    <x v="123"/>
    <n v="131"/>
    <x v="39"/>
    <n v="1"/>
  </r>
  <r>
    <x v="123"/>
    <x v="41"/>
    <x v="123"/>
    <n v="135"/>
    <x v="49"/>
    <n v="2"/>
  </r>
  <r>
    <x v="124"/>
    <x v="42"/>
    <x v="124"/>
    <n v="145"/>
    <x v="28"/>
    <n v="20"/>
  </r>
  <r>
    <x v="124"/>
    <x v="42"/>
    <x v="124"/>
    <n v="390"/>
    <x v="12"/>
    <n v="50"/>
  </r>
  <r>
    <x v="125"/>
    <x v="43"/>
    <x v="125"/>
    <n v="56"/>
    <x v="64"/>
    <n v="30"/>
  </r>
  <r>
    <x v="125"/>
    <x v="43"/>
    <x v="125"/>
    <n v="112"/>
    <x v="43"/>
    <n v="50"/>
  </r>
  <r>
    <x v="125"/>
    <x v="43"/>
    <x v="125"/>
    <n v="70"/>
    <x v="23"/>
    <n v="10"/>
  </r>
  <r>
    <x v="125"/>
    <x v="43"/>
    <x v="125"/>
    <n v="417"/>
    <x v="9"/>
    <n v="10"/>
  </r>
  <r>
    <x v="125"/>
    <x v="43"/>
    <x v="125"/>
    <n v="304"/>
    <x v="34"/>
    <n v="28"/>
  </r>
  <r>
    <x v="125"/>
    <x v="43"/>
    <x v="125"/>
    <n v="366"/>
    <x v="1"/>
    <n v="25"/>
  </r>
  <r>
    <x v="126"/>
    <x v="44"/>
    <x v="126"/>
    <n v="195"/>
    <x v="21"/>
    <n v="0"/>
  </r>
  <r>
    <x v="126"/>
    <x v="44"/>
    <x v="126"/>
    <n v="150"/>
    <x v="30"/>
    <n v="3"/>
  </r>
  <r>
    <x v="126"/>
    <x v="44"/>
    <x v="126"/>
    <n v="380"/>
    <x v="31"/>
    <n v="5500"/>
  </r>
  <r>
    <x v="126"/>
    <x v="44"/>
    <x v="126"/>
    <n v="40"/>
    <x v="69"/>
    <n v="1"/>
  </r>
  <r>
    <x v="126"/>
    <x v="44"/>
    <x v="126"/>
    <n v="414"/>
    <x v="11"/>
    <n v="1"/>
  </r>
  <r>
    <x v="127"/>
    <x v="45"/>
    <x v="127"/>
    <n v="480"/>
    <x v="3"/>
    <n v="4"/>
  </r>
  <r>
    <x v="127"/>
    <x v="45"/>
    <x v="127"/>
    <n v="72"/>
    <x v="46"/>
    <n v="3"/>
  </r>
  <r>
    <x v="128"/>
    <x v="46"/>
    <x v="128"/>
    <n v="300"/>
    <x v="60"/>
    <n v="1"/>
  </r>
  <r>
    <x v="128"/>
    <x v="46"/>
    <x v="128"/>
    <n v="53"/>
    <x v="19"/>
    <n v="1"/>
  </r>
  <r>
    <x v="128"/>
    <x v="46"/>
    <x v="128"/>
    <n v="480"/>
    <x v="3"/>
    <n v="1"/>
  </r>
  <r>
    <x v="128"/>
    <x v="46"/>
    <x v="128"/>
    <n v="63"/>
    <x v="5"/>
    <n v="1"/>
  </r>
  <r>
    <x v="128"/>
    <x v="46"/>
    <x v="128"/>
    <n v="391"/>
    <x v="6"/>
    <n v="5"/>
  </r>
  <r>
    <x v="128"/>
    <x v="46"/>
    <x v="128"/>
    <n v="141"/>
    <x v="38"/>
    <n v="2"/>
  </r>
  <r>
    <x v="128"/>
    <x v="46"/>
    <x v="128"/>
    <n v="80"/>
    <x v="29"/>
    <n v="4"/>
  </r>
  <r>
    <x v="128"/>
    <x v="46"/>
    <x v="128"/>
    <n v="370"/>
    <x v="10"/>
    <n v="1"/>
  </r>
  <r>
    <x v="128"/>
    <x v="46"/>
    <x v="128"/>
    <n v="510"/>
    <x v="16"/>
    <n v="2"/>
  </r>
  <r>
    <x v="128"/>
    <x v="46"/>
    <x v="128"/>
    <n v="50"/>
    <x v="17"/>
    <n v="5"/>
  </r>
  <r>
    <x v="129"/>
    <x v="46"/>
    <x v="129"/>
    <n v="2"/>
    <x v="0"/>
    <n v="1"/>
  </r>
  <r>
    <x v="129"/>
    <x v="46"/>
    <x v="129"/>
    <n v="392"/>
    <x v="20"/>
    <n v="1"/>
  </r>
  <r>
    <x v="129"/>
    <x v="46"/>
    <x v="129"/>
    <n v="146"/>
    <x v="52"/>
    <n v="1"/>
  </r>
  <r>
    <x v="129"/>
    <x v="46"/>
    <x v="129"/>
    <n v="70"/>
    <x v="23"/>
    <n v="2"/>
  </r>
  <r>
    <x v="129"/>
    <x v="46"/>
    <x v="129"/>
    <n v="290"/>
    <x v="66"/>
    <n v="1"/>
  </r>
  <r>
    <x v="129"/>
    <x v="46"/>
    <x v="129"/>
    <n v="90"/>
    <x v="42"/>
    <n v="1"/>
  </r>
  <r>
    <x v="129"/>
    <x v="46"/>
    <x v="129"/>
    <n v="304"/>
    <x v="34"/>
    <n v="2"/>
  </r>
  <r>
    <x v="130"/>
    <x v="47"/>
    <x v="130"/>
    <n v="2"/>
    <x v="0"/>
    <n v="1"/>
  </r>
  <r>
    <x v="131"/>
    <x v="47"/>
    <x v="131"/>
    <n v="361"/>
    <x v="2"/>
    <n v="2"/>
  </r>
  <r>
    <x v="131"/>
    <x v="47"/>
    <x v="131"/>
    <n v="90"/>
    <x v="42"/>
    <n v="1"/>
  </r>
  <r>
    <x v="131"/>
    <x v="47"/>
    <x v="131"/>
    <n v="304"/>
    <x v="34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52" firstHeaderRow="1" firstDataRow="1" firstDataCol="1"/>
  <pivotFields count="6">
    <pivotField showAll="0">
      <items count="1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t="default"/>
      </items>
    </pivotField>
    <pivotField axis="axisRow" showAll="0">
      <items count="49">
        <item sd="0" x="9"/>
        <item sd="0" x="47"/>
        <item sd="0" x="0"/>
        <item sd="0" x="31"/>
        <item sd="0" x="3"/>
        <item sd="0" x="44"/>
        <item sd="0" x="2"/>
        <item sd="0" x="46"/>
        <item sd="0" x="35"/>
        <item sd="0" x="24"/>
        <item sd="0" x="45"/>
        <item sd="0" x="28"/>
        <item sd="0" x="18"/>
        <item sd="0" x="37"/>
        <item sd="0" x="6"/>
        <item sd="0" x="4"/>
        <item sd="0" x="5"/>
        <item sd="0" x="43"/>
        <item sd="0" x="29"/>
        <item sd="0" x="32"/>
        <item sd="0" x="34"/>
        <item sd="0" x="41"/>
        <item sd="0" x="10"/>
        <item sd="0" x="40"/>
        <item sd="0" x="7"/>
        <item sd="0" x="8"/>
        <item sd="0" x="39"/>
        <item sd="0" x="42"/>
        <item sd="0" x="12"/>
        <item sd="0" x="11"/>
        <item sd="0" x="16"/>
        <item sd="0" x="15"/>
        <item sd="0" x="14"/>
        <item sd="0" x="30"/>
        <item sd="0" x="20"/>
        <item sd="0" x="23"/>
        <item sd="0" x="1"/>
        <item sd="0" x="38"/>
        <item sd="0" x="27"/>
        <item sd="0" x="17"/>
        <item sd="0" x="25"/>
        <item sd="0" x="13"/>
        <item sd="0" x="26"/>
        <item sd="0" x="36"/>
        <item sd="0" x="33"/>
        <item sd="0" x="21"/>
        <item sd="0" x="22"/>
        <item sd="0" x="19"/>
        <item t="default" sd="0"/>
      </items>
    </pivotField>
    <pivotField showAll="0">
      <items count="133">
        <item x="104"/>
        <item x="101"/>
        <item x="102"/>
        <item x="103"/>
        <item x="100"/>
        <item x="43"/>
        <item x="131"/>
        <item x="130"/>
        <item x="0"/>
        <item x="1"/>
        <item x="98"/>
        <item x="99"/>
        <item x="10"/>
        <item x="11"/>
        <item x="8"/>
        <item x="9"/>
        <item x="13"/>
        <item x="12"/>
        <item x="14"/>
        <item x="15"/>
        <item x="6"/>
        <item x="7"/>
        <item x="126"/>
        <item x="4"/>
        <item x="5"/>
        <item x="128"/>
        <item x="129"/>
        <item x="109"/>
        <item x="82"/>
        <item x="83"/>
        <item x="84"/>
        <item x="127"/>
        <item x="95"/>
        <item x="94"/>
        <item x="68"/>
        <item x="113"/>
        <item x="114"/>
        <item x="34"/>
        <item x="32"/>
        <item x="33"/>
        <item x="35"/>
        <item x="19"/>
        <item x="21"/>
        <item x="20"/>
        <item x="16"/>
        <item x="17"/>
        <item x="22"/>
        <item x="18"/>
        <item x="31"/>
        <item x="23"/>
        <item x="29"/>
        <item x="24"/>
        <item x="28"/>
        <item x="25"/>
        <item x="30"/>
        <item x="26"/>
        <item x="27"/>
        <item x="125"/>
        <item x="96"/>
        <item x="105"/>
        <item x="106"/>
        <item x="108"/>
        <item x="121"/>
        <item x="123"/>
        <item x="122"/>
        <item x="44"/>
        <item x="120"/>
        <item x="37"/>
        <item x="36"/>
        <item x="38"/>
        <item x="39"/>
        <item x="40"/>
        <item x="41"/>
        <item x="42"/>
        <item x="124"/>
        <item x="117"/>
        <item x="118"/>
        <item x="119"/>
        <item x="52"/>
        <item x="55"/>
        <item x="54"/>
        <item x="50"/>
        <item x="51"/>
        <item x="53"/>
        <item x="46"/>
        <item x="45"/>
        <item x="47"/>
        <item x="48"/>
        <item x="49"/>
        <item x="61"/>
        <item x="62"/>
        <item x="60"/>
        <item x="59"/>
        <item x="58"/>
        <item x="97"/>
        <item x="71"/>
        <item x="75"/>
        <item x="72"/>
        <item x="74"/>
        <item x="73"/>
        <item x="81"/>
        <item x="80"/>
        <item x="115"/>
        <item x="116"/>
        <item x="2"/>
        <item x="3"/>
        <item x="93"/>
        <item x="66"/>
        <item x="67"/>
        <item x="64"/>
        <item x="65"/>
        <item x="63"/>
        <item x="91"/>
        <item x="89"/>
        <item x="88"/>
        <item x="90"/>
        <item x="85"/>
        <item x="86"/>
        <item x="87"/>
        <item x="57"/>
        <item x="56"/>
        <item x="92"/>
        <item x="112"/>
        <item x="111"/>
        <item x="110"/>
        <item x="107"/>
        <item x="78"/>
        <item x="76"/>
        <item x="77"/>
        <item x="79"/>
        <item x="70"/>
        <item x="69"/>
        <item t="default"/>
      </items>
    </pivotField>
    <pivotField showAll="0"/>
    <pivotField axis="axisRow" showAll="0">
      <items count="71">
        <item x="58"/>
        <item x="2"/>
        <item x="60"/>
        <item x="65"/>
        <item x="50"/>
        <item x="36"/>
        <item x="67"/>
        <item x="0"/>
        <item x="19"/>
        <item x="26"/>
        <item x="3"/>
        <item x="37"/>
        <item x="20"/>
        <item x="40"/>
        <item x="4"/>
        <item x="46"/>
        <item x="61"/>
        <item x="47"/>
        <item x="5"/>
        <item x="62"/>
        <item x="64"/>
        <item x="39"/>
        <item x="27"/>
        <item x="54"/>
        <item x="6"/>
        <item x="63"/>
        <item x="33"/>
        <item x="21"/>
        <item x="55"/>
        <item x="52"/>
        <item x="43"/>
        <item x="35"/>
        <item x="59"/>
        <item x="7"/>
        <item x="49"/>
        <item x="38"/>
        <item x="8"/>
        <item x="28"/>
        <item x="41"/>
        <item x="56"/>
        <item x="51"/>
        <item x="53"/>
        <item x="22"/>
        <item x="29"/>
        <item x="23"/>
        <item x="30"/>
        <item x="9"/>
        <item x="66"/>
        <item x="31"/>
        <item x="10"/>
        <item x="69"/>
        <item x="11"/>
        <item x="12"/>
        <item x="13"/>
        <item x="44"/>
        <item x="24"/>
        <item x="42"/>
        <item x="14"/>
        <item x="15"/>
        <item x="16"/>
        <item x="25"/>
        <item x="32"/>
        <item x="34"/>
        <item x="45"/>
        <item x="17"/>
        <item x="48"/>
        <item x="57"/>
        <item x="18"/>
        <item x="68"/>
        <item x="1"/>
        <item t="default"/>
      </items>
    </pivotField>
    <pivotField dataField="1" showAll="0"/>
  </pivotFields>
  <rowFields count="2">
    <field x="1"/>
    <field x="4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Items count="1">
    <i/>
  </colItems>
  <dataFields count="1">
    <dataField name="Soma de Consumo Médio do Período" fld="5" baseField="0" baseItem="0"/>
  </dataFields>
  <formats count="51">
    <format dxfId="56">
      <pivotArea field="1" type="button" dataOnly="0" labelOnly="1" outline="0" axis="axisRow" fieldPosition="0"/>
    </format>
    <format dxfId="55">
      <pivotArea dataOnly="0" labelOnly="1" outline="0" axis="axisValues" fieldPosition="0"/>
    </format>
    <format dxfId="54">
      <pivotArea collapsedLevelsAreSubtotals="1" fieldPosition="0">
        <references count="1">
          <reference field="1" count="1">
            <x v="0"/>
          </reference>
        </references>
      </pivotArea>
    </format>
    <format dxfId="53">
      <pivotArea collapsedLevelsAreSubtotals="1" fieldPosition="0">
        <references count="1">
          <reference field="1" count="1">
            <x v="1"/>
          </reference>
        </references>
      </pivotArea>
    </format>
    <format dxfId="52">
      <pivotArea collapsedLevelsAreSubtotals="1" fieldPosition="0">
        <references count="1">
          <reference field="1" count="1">
            <x v="2"/>
          </reference>
        </references>
      </pivotArea>
    </format>
    <format dxfId="51">
      <pivotArea collapsedLevelsAreSubtotals="1" fieldPosition="0">
        <references count="1">
          <reference field="1" count="1">
            <x v="3"/>
          </reference>
        </references>
      </pivotArea>
    </format>
    <format dxfId="50">
      <pivotArea collapsedLevelsAreSubtotals="1" fieldPosition="0">
        <references count="1">
          <reference field="1" count="1">
            <x v="4"/>
          </reference>
        </references>
      </pivotArea>
    </format>
    <format dxfId="49">
      <pivotArea collapsedLevelsAreSubtotals="1" fieldPosition="0">
        <references count="1">
          <reference field="1" count="1">
            <x v="5"/>
          </reference>
        </references>
      </pivotArea>
    </format>
    <format dxfId="48">
      <pivotArea collapsedLevelsAreSubtotals="1" fieldPosition="0">
        <references count="1">
          <reference field="1" count="1">
            <x v="6"/>
          </reference>
        </references>
      </pivotArea>
    </format>
    <format dxfId="47">
      <pivotArea collapsedLevelsAreSubtotals="1" fieldPosition="0">
        <references count="1">
          <reference field="1" count="1">
            <x v="7"/>
          </reference>
        </references>
      </pivotArea>
    </format>
    <format dxfId="46">
      <pivotArea collapsedLevelsAreSubtotals="1" fieldPosition="0">
        <references count="1">
          <reference field="1" count="1">
            <x v="8"/>
          </reference>
        </references>
      </pivotArea>
    </format>
    <format dxfId="45">
      <pivotArea collapsedLevelsAreSubtotals="1" fieldPosition="0">
        <references count="1">
          <reference field="1" count="1">
            <x v="9"/>
          </reference>
        </references>
      </pivotArea>
    </format>
    <format dxfId="44">
      <pivotArea collapsedLevelsAreSubtotals="1" fieldPosition="0">
        <references count="1">
          <reference field="1" count="1">
            <x v="10"/>
          </reference>
        </references>
      </pivotArea>
    </format>
    <format dxfId="43">
      <pivotArea collapsedLevelsAreSubtotals="1" fieldPosition="0">
        <references count="1">
          <reference field="1" count="1">
            <x v="11"/>
          </reference>
        </references>
      </pivotArea>
    </format>
    <format dxfId="42">
      <pivotArea collapsedLevelsAreSubtotals="1" fieldPosition="0">
        <references count="1">
          <reference field="1" count="1">
            <x v="12"/>
          </reference>
        </references>
      </pivotArea>
    </format>
    <format dxfId="41">
      <pivotArea collapsedLevelsAreSubtotals="1" fieldPosition="0">
        <references count="1">
          <reference field="1" count="1">
            <x v="13"/>
          </reference>
        </references>
      </pivotArea>
    </format>
    <format dxfId="40">
      <pivotArea collapsedLevelsAreSubtotals="1" fieldPosition="0">
        <references count="1">
          <reference field="1" count="1">
            <x v="14"/>
          </reference>
        </references>
      </pivotArea>
    </format>
    <format dxfId="39">
      <pivotArea collapsedLevelsAreSubtotals="1" fieldPosition="0">
        <references count="1">
          <reference field="1" count="1">
            <x v="15"/>
          </reference>
        </references>
      </pivotArea>
    </format>
    <format dxfId="38">
      <pivotArea collapsedLevelsAreSubtotals="1" fieldPosition="0">
        <references count="1">
          <reference field="1" count="1">
            <x v="16"/>
          </reference>
        </references>
      </pivotArea>
    </format>
    <format dxfId="37">
      <pivotArea collapsedLevelsAreSubtotals="1" fieldPosition="0">
        <references count="1">
          <reference field="1" count="1">
            <x v="17"/>
          </reference>
        </references>
      </pivotArea>
    </format>
    <format dxfId="36">
      <pivotArea collapsedLevelsAreSubtotals="1" fieldPosition="0">
        <references count="1">
          <reference field="1" count="1">
            <x v="18"/>
          </reference>
        </references>
      </pivotArea>
    </format>
    <format dxfId="35">
      <pivotArea collapsedLevelsAreSubtotals="1" fieldPosition="0">
        <references count="1">
          <reference field="1" count="1">
            <x v="19"/>
          </reference>
        </references>
      </pivotArea>
    </format>
    <format dxfId="34">
      <pivotArea collapsedLevelsAreSubtotals="1" fieldPosition="0">
        <references count="1">
          <reference field="1" count="1">
            <x v="20"/>
          </reference>
        </references>
      </pivotArea>
    </format>
    <format dxfId="33">
      <pivotArea collapsedLevelsAreSubtotals="1" fieldPosition="0">
        <references count="1">
          <reference field="1" count="1">
            <x v="21"/>
          </reference>
        </references>
      </pivotArea>
    </format>
    <format dxfId="32">
      <pivotArea collapsedLevelsAreSubtotals="1" fieldPosition="0">
        <references count="1">
          <reference field="1" count="1">
            <x v="22"/>
          </reference>
        </references>
      </pivotArea>
    </format>
    <format dxfId="31">
      <pivotArea collapsedLevelsAreSubtotals="1" fieldPosition="0">
        <references count="1">
          <reference field="1" count="1">
            <x v="23"/>
          </reference>
        </references>
      </pivotArea>
    </format>
    <format dxfId="30">
      <pivotArea collapsedLevelsAreSubtotals="1" fieldPosition="0">
        <references count="1">
          <reference field="1" count="1">
            <x v="24"/>
          </reference>
        </references>
      </pivotArea>
    </format>
    <format dxfId="29">
      <pivotArea collapsedLevelsAreSubtotals="1" fieldPosition="0">
        <references count="1">
          <reference field="1" count="1">
            <x v="25"/>
          </reference>
        </references>
      </pivotArea>
    </format>
    <format dxfId="28">
      <pivotArea collapsedLevelsAreSubtotals="1" fieldPosition="0">
        <references count="1">
          <reference field="1" count="1">
            <x v="26"/>
          </reference>
        </references>
      </pivotArea>
    </format>
    <format dxfId="27">
      <pivotArea collapsedLevelsAreSubtotals="1" fieldPosition="0">
        <references count="1">
          <reference field="1" count="1">
            <x v="27"/>
          </reference>
        </references>
      </pivotArea>
    </format>
    <format dxfId="26">
      <pivotArea collapsedLevelsAreSubtotals="1" fieldPosition="0">
        <references count="1">
          <reference field="1" count="1">
            <x v="28"/>
          </reference>
        </references>
      </pivotArea>
    </format>
    <format dxfId="25">
      <pivotArea collapsedLevelsAreSubtotals="1" fieldPosition="0">
        <references count="1">
          <reference field="1" count="1">
            <x v="29"/>
          </reference>
        </references>
      </pivotArea>
    </format>
    <format dxfId="24">
      <pivotArea collapsedLevelsAreSubtotals="1" fieldPosition="0">
        <references count="1">
          <reference field="1" count="1">
            <x v="30"/>
          </reference>
        </references>
      </pivotArea>
    </format>
    <format dxfId="23">
      <pivotArea collapsedLevelsAreSubtotals="1" fieldPosition="0">
        <references count="1">
          <reference field="1" count="1">
            <x v="31"/>
          </reference>
        </references>
      </pivotArea>
    </format>
    <format dxfId="22">
      <pivotArea collapsedLevelsAreSubtotals="1" fieldPosition="0">
        <references count="1">
          <reference field="1" count="1">
            <x v="32"/>
          </reference>
        </references>
      </pivotArea>
    </format>
    <format dxfId="21">
      <pivotArea collapsedLevelsAreSubtotals="1" fieldPosition="0">
        <references count="1">
          <reference field="1" count="1">
            <x v="33"/>
          </reference>
        </references>
      </pivotArea>
    </format>
    <format dxfId="20">
      <pivotArea collapsedLevelsAreSubtotals="1" fieldPosition="0">
        <references count="1">
          <reference field="1" count="1">
            <x v="34"/>
          </reference>
        </references>
      </pivotArea>
    </format>
    <format dxfId="19">
      <pivotArea collapsedLevelsAreSubtotals="1" fieldPosition="0">
        <references count="1">
          <reference field="1" count="1">
            <x v="35"/>
          </reference>
        </references>
      </pivotArea>
    </format>
    <format dxfId="18">
      <pivotArea collapsedLevelsAreSubtotals="1" fieldPosition="0">
        <references count="1">
          <reference field="1" count="1">
            <x v="36"/>
          </reference>
        </references>
      </pivotArea>
    </format>
    <format dxfId="17">
      <pivotArea collapsedLevelsAreSubtotals="1" fieldPosition="0">
        <references count="1">
          <reference field="1" count="1">
            <x v="37"/>
          </reference>
        </references>
      </pivotArea>
    </format>
    <format dxfId="16">
      <pivotArea collapsedLevelsAreSubtotals="1" fieldPosition="0">
        <references count="1">
          <reference field="1" count="1">
            <x v="38"/>
          </reference>
        </references>
      </pivotArea>
    </format>
    <format dxfId="15">
      <pivotArea collapsedLevelsAreSubtotals="1" fieldPosition="0">
        <references count="1">
          <reference field="1" count="1">
            <x v="39"/>
          </reference>
        </references>
      </pivotArea>
    </format>
    <format dxfId="14">
      <pivotArea collapsedLevelsAreSubtotals="1" fieldPosition="0">
        <references count="1">
          <reference field="1" count="1">
            <x v="40"/>
          </reference>
        </references>
      </pivotArea>
    </format>
    <format dxfId="13">
      <pivotArea collapsedLevelsAreSubtotals="1" fieldPosition="0">
        <references count="1">
          <reference field="1" count="1">
            <x v="41"/>
          </reference>
        </references>
      </pivotArea>
    </format>
    <format dxfId="12">
      <pivotArea collapsedLevelsAreSubtotals="1" fieldPosition="0">
        <references count="1">
          <reference field="1" count="1">
            <x v="42"/>
          </reference>
        </references>
      </pivotArea>
    </format>
    <format dxfId="11">
      <pivotArea collapsedLevelsAreSubtotals="1" fieldPosition="0">
        <references count="1">
          <reference field="1" count="1">
            <x v="43"/>
          </reference>
        </references>
      </pivotArea>
    </format>
    <format dxfId="10">
      <pivotArea collapsedLevelsAreSubtotals="1" fieldPosition="0">
        <references count="1">
          <reference field="1" count="1">
            <x v="44"/>
          </reference>
        </references>
      </pivotArea>
    </format>
    <format dxfId="9">
      <pivotArea collapsedLevelsAreSubtotals="1" fieldPosition="0">
        <references count="1">
          <reference field="1" count="1">
            <x v="45"/>
          </reference>
        </references>
      </pivotArea>
    </format>
    <format dxfId="8">
      <pivotArea collapsedLevelsAreSubtotals="1" fieldPosition="0">
        <references count="1">
          <reference field="1" count="1">
            <x v="46"/>
          </reference>
        </references>
      </pivotArea>
    </format>
    <format dxfId="7">
      <pivotArea collapsedLevelsAreSubtotals="1" fieldPosition="0">
        <references count="1">
          <reference field="1" count="1">
            <x v="47"/>
          </reference>
        </references>
      </pivotArea>
    </format>
    <format dxfId="6">
      <pivotArea dataOnly="0" labelOnly="1" fieldPosition="0">
        <references count="1">
          <reference field="1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9"/>
  <sheetViews>
    <sheetView zoomScaleNormal="100" workbookViewId="0">
      <pane xSplit="1" ySplit="1" topLeftCell="B281" activePane="bottomRight" state="frozen"/>
      <selection activeCell="A2" sqref="A2:A927"/>
      <selection pane="topRight" activeCell="A2" sqref="A2:A927"/>
      <selection pane="bottomLeft" activeCell="A2" sqref="A2:A927"/>
      <selection pane="bottomRight" activeCell="C294" sqref="C294"/>
    </sheetView>
  </sheetViews>
  <sheetFormatPr defaultRowHeight="15" x14ac:dyDescent="0.25"/>
  <cols>
    <col min="1" max="1" width="24.85546875" bestFit="1" customWidth="1"/>
    <col min="2" max="2" width="24.7109375" bestFit="1" customWidth="1"/>
    <col min="3" max="3" width="73.140625" customWidth="1"/>
    <col min="4" max="4" width="10.7109375" bestFit="1" customWidth="1"/>
    <col min="5" max="5" width="10.42578125" bestFit="1" customWidth="1"/>
    <col min="6" max="6" width="21.28515625" bestFit="1" customWidth="1"/>
    <col min="7" max="7" width="21.28515625" customWidth="1"/>
    <col min="8" max="8" width="18.42578125" style="22" bestFit="1" customWidth="1"/>
    <col min="9" max="9" width="34" bestFit="1" customWidth="1"/>
    <col min="10" max="10" width="48.42578125" bestFit="1" customWidth="1"/>
    <col min="11" max="11" width="30" bestFit="1" customWidth="1"/>
    <col min="12" max="12" width="14.140625" style="1" customWidth="1"/>
    <col min="13" max="16384" width="9.140625" style="1"/>
  </cols>
  <sheetData>
    <row r="1" spans="1:13" ht="31.5" x14ac:dyDescent="0.25">
      <c r="A1" s="5" t="s">
        <v>51</v>
      </c>
      <c r="B1" s="6" t="s">
        <v>52</v>
      </c>
      <c r="C1" s="6" t="s">
        <v>53</v>
      </c>
      <c r="D1" s="6" t="s">
        <v>78</v>
      </c>
      <c r="E1" s="6" t="s">
        <v>49</v>
      </c>
      <c r="F1" s="6" t="s">
        <v>50</v>
      </c>
      <c r="G1" s="6" t="s">
        <v>302</v>
      </c>
      <c r="H1" s="35" t="s">
        <v>303</v>
      </c>
      <c r="I1" s="17" t="s">
        <v>58</v>
      </c>
      <c r="J1" s="17" t="s">
        <v>66</v>
      </c>
      <c r="K1" s="17" t="s">
        <v>62</v>
      </c>
      <c r="L1" s="17" t="s">
        <v>75</v>
      </c>
    </row>
    <row r="2" spans="1:13" ht="10.5" x14ac:dyDescent="0.25">
      <c r="A2" s="7" t="s">
        <v>176</v>
      </c>
      <c r="B2" s="3" t="s">
        <v>177</v>
      </c>
      <c r="C2" s="3" t="s">
        <v>178</v>
      </c>
      <c r="D2" s="3" t="s">
        <v>174</v>
      </c>
      <c r="E2" s="4">
        <v>196</v>
      </c>
      <c r="F2" s="2" t="s">
        <v>179</v>
      </c>
      <c r="G2" s="48">
        <v>4</v>
      </c>
      <c r="H2" s="36">
        <v>1</v>
      </c>
      <c r="I2" s="16" t="s">
        <v>304</v>
      </c>
      <c r="J2" s="1" t="str">
        <f t="shared" ref="J2:J33" si="0">A2&amp;" - "&amp;E2&amp;" - "&amp;F2</f>
        <v>3.3.90.30.22.01.0019.000018-01 - 196 - FJZB</v>
      </c>
      <c r="K2" s="1" t="str">
        <f t="shared" ref="K2:K33" si="1">A2&amp;" - "&amp;E2</f>
        <v>3.3.90.30.22.01.0019.000018-01 - 196</v>
      </c>
      <c r="L2" s="1">
        <f>ROUND((H2/12)*15,0)</f>
        <v>1</v>
      </c>
    </row>
    <row r="3" spans="1:13" ht="10.5" x14ac:dyDescent="0.25">
      <c r="A3" s="7" t="s">
        <v>176</v>
      </c>
      <c r="B3" s="3" t="s">
        <v>177</v>
      </c>
      <c r="C3" s="3" t="s">
        <v>178</v>
      </c>
      <c r="D3" s="3" t="s">
        <v>174</v>
      </c>
      <c r="E3" s="4">
        <v>2</v>
      </c>
      <c r="F3" s="2" t="s">
        <v>180</v>
      </c>
      <c r="G3" s="48">
        <v>0</v>
      </c>
      <c r="H3" s="36">
        <v>3</v>
      </c>
      <c r="I3" s="16" t="s">
        <v>304</v>
      </c>
      <c r="J3" s="1" t="str">
        <f t="shared" si="0"/>
        <v>3.3.90.30.22.01.0019.000018-01 - 2 - CASA CIVIL</v>
      </c>
      <c r="K3" s="1" t="str">
        <f t="shared" si="1"/>
        <v>3.3.90.30.22.01.0019.000018-01 - 2</v>
      </c>
      <c r="L3" s="1">
        <f t="shared" ref="L3:L57" si="2">ROUND((H3/12)*15,0)</f>
        <v>4</v>
      </c>
    </row>
    <row r="4" spans="1:13" ht="10.5" x14ac:dyDescent="0.25">
      <c r="A4" s="7" t="s">
        <v>176</v>
      </c>
      <c r="B4" s="3" t="s">
        <v>177</v>
      </c>
      <c r="C4" s="3" t="s">
        <v>178</v>
      </c>
      <c r="D4" s="3" t="s">
        <v>174</v>
      </c>
      <c r="E4" s="4">
        <v>391</v>
      </c>
      <c r="F4" s="2" t="s">
        <v>181</v>
      </c>
      <c r="G4" s="48">
        <v>0</v>
      </c>
      <c r="H4" s="36">
        <v>1</v>
      </c>
      <c r="I4" s="16" t="s">
        <v>304</v>
      </c>
      <c r="J4" s="1" t="str">
        <f t="shared" si="0"/>
        <v>3.3.90.30.22.01.0019.000018-01 - 391 - IBRAM</v>
      </c>
      <c r="K4" s="1" t="str">
        <f t="shared" si="1"/>
        <v>3.3.90.30.22.01.0019.000018-01 - 391</v>
      </c>
      <c r="L4" s="1">
        <f t="shared" si="2"/>
        <v>1</v>
      </c>
    </row>
    <row r="5" spans="1:13" ht="21" x14ac:dyDescent="0.25">
      <c r="A5" s="7" t="s">
        <v>343</v>
      </c>
      <c r="B5" s="3" t="s">
        <v>182</v>
      </c>
      <c r="C5" s="3" t="s">
        <v>345</v>
      </c>
      <c r="D5" s="3" t="s">
        <v>174</v>
      </c>
      <c r="E5" s="4">
        <v>431</v>
      </c>
      <c r="F5" s="2" t="s">
        <v>173</v>
      </c>
      <c r="G5" s="48">
        <v>0</v>
      </c>
      <c r="H5" s="36">
        <v>11</v>
      </c>
      <c r="I5" s="16" t="s">
        <v>304</v>
      </c>
      <c r="J5" s="1" t="str">
        <f t="shared" si="0"/>
        <v>3.3.90.30.22.05.0004.000005-01 - 431 - SEDESTMIDH</v>
      </c>
      <c r="K5" s="1" t="str">
        <f t="shared" si="1"/>
        <v>3.3.90.30.22.05.0004.000005-01 - 431</v>
      </c>
      <c r="L5" s="1">
        <f t="shared" si="2"/>
        <v>14</v>
      </c>
    </row>
    <row r="6" spans="1:13" ht="21" x14ac:dyDescent="0.25">
      <c r="A6" s="7" t="s">
        <v>346</v>
      </c>
      <c r="B6" s="3" t="s">
        <v>182</v>
      </c>
      <c r="C6" s="3" t="s">
        <v>347</v>
      </c>
      <c r="D6" s="3" t="s">
        <v>174</v>
      </c>
      <c r="E6" s="4">
        <v>431</v>
      </c>
      <c r="F6" s="2" t="s">
        <v>173</v>
      </c>
      <c r="G6" s="48">
        <v>0</v>
      </c>
      <c r="H6" s="36">
        <v>5</v>
      </c>
      <c r="I6" s="16" t="s">
        <v>304</v>
      </c>
      <c r="J6" s="1" t="str">
        <f t="shared" si="0"/>
        <v>3.3.90.30.22.05.0004.000006-01 - 431 - SEDESTMIDH</v>
      </c>
      <c r="K6" s="1" t="str">
        <f t="shared" si="1"/>
        <v>3.3.90.30.22.05.0004.000006-01 - 431</v>
      </c>
      <c r="L6" s="1">
        <f t="shared" si="2"/>
        <v>6</v>
      </c>
    </row>
    <row r="7" spans="1:13" ht="21" x14ac:dyDescent="0.25">
      <c r="A7" s="7" t="s">
        <v>343</v>
      </c>
      <c r="B7" s="3" t="s">
        <v>182</v>
      </c>
      <c r="C7" s="3" t="s">
        <v>345</v>
      </c>
      <c r="D7" s="3" t="s">
        <v>174</v>
      </c>
      <c r="E7" s="4">
        <v>419</v>
      </c>
      <c r="F7" s="2" t="s">
        <v>183</v>
      </c>
      <c r="G7" s="48">
        <v>0</v>
      </c>
      <c r="H7" s="36">
        <v>3</v>
      </c>
      <c r="I7" s="16" t="s">
        <v>304</v>
      </c>
      <c r="J7" s="1" t="str">
        <f t="shared" si="0"/>
        <v>3.3.90.30.22.05.0004.000005-01 - 419 - I/SEMIDH</v>
      </c>
      <c r="K7" s="1" t="str">
        <f t="shared" si="1"/>
        <v>3.3.90.30.22.05.0004.000005-01 - 419</v>
      </c>
      <c r="L7" s="1">
        <f t="shared" si="2"/>
        <v>4</v>
      </c>
    </row>
    <row r="8" spans="1:13" ht="21" x14ac:dyDescent="0.25">
      <c r="A8" s="7" t="s">
        <v>343</v>
      </c>
      <c r="B8" s="3" t="s">
        <v>344</v>
      </c>
      <c r="C8" s="3" t="s">
        <v>345</v>
      </c>
      <c r="D8" s="3" t="s">
        <v>174</v>
      </c>
      <c r="E8" s="4">
        <v>431</v>
      </c>
      <c r="F8" s="2" t="s">
        <v>173</v>
      </c>
      <c r="G8" s="48">
        <v>0</v>
      </c>
      <c r="H8" s="36">
        <v>3</v>
      </c>
      <c r="I8" s="16" t="s">
        <v>304</v>
      </c>
      <c r="J8" s="1" t="str">
        <f t="shared" si="0"/>
        <v>3.3.90.30.22.05.0004.000005-01 - 431 - SEDESTMIDH</v>
      </c>
      <c r="K8" s="1" t="str">
        <f t="shared" si="1"/>
        <v>3.3.90.30.22.05.0004.000005-01 - 431</v>
      </c>
      <c r="L8" s="1">
        <f t="shared" si="2"/>
        <v>4</v>
      </c>
      <c r="M8" s="46"/>
    </row>
    <row r="9" spans="1:13" ht="21" x14ac:dyDescent="0.25">
      <c r="A9" s="7" t="s">
        <v>184</v>
      </c>
      <c r="B9" s="3" t="s">
        <v>185</v>
      </c>
      <c r="C9" s="3" t="s">
        <v>186</v>
      </c>
      <c r="D9" s="3" t="s">
        <v>187</v>
      </c>
      <c r="E9" s="4">
        <v>419</v>
      </c>
      <c r="F9" s="2" t="s">
        <v>183</v>
      </c>
      <c r="G9" s="48">
        <v>0</v>
      </c>
      <c r="H9" s="36">
        <v>75</v>
      </c>
      <c r="I9" s="16" t="s">
        <v>304</v>
      </c>
      <c r="J9" s="1" t="str">
        <f t="shared" si="0"/>
        <v>3.3.90.30.22.02.0008.000004-01 - 419 - I/SEMIDH</v>
      </c>
      <c r="K9" s="1" t="str">
        <f t="shared" si="1"/>
        <v>3.3.90.30.22.02.0008.000004-01 - 419</v>
      </c>
      <c r="L9" s="1">
        <f t="shared" si="2"/>
        <v>94</v>
      </c>
    </row>
    <row r="10" spans="1:13" ht="21" x14ac:dyDescent="0.25">
      <c r="A10" s="7" t="s">
        <v>184</v>
      </c>
      <c r="B10" s="3" t="s">
        <v>185</v>
      </c>
      <c r="C10" s="3" t="s">
        <v>186</v>
      </c>
      <c r="D10" s="3" t="s">
        <v>187</v>
      </c>
      <c r="E10" s="4">
        <v>196</v>
      </c>
      <c r="F10" s="2" t="s">
        <v>179</v>
      </c>
      <c r="G10" s="48">
        <v>0</v>
      </c>
      <c r="H10" s="36">
        <v>1305</v>
      </c>
      <c r="I10" s="16" t="s">
        <v>304</v>
      </c>
      <c r="J10" s="1" t="str">
        <f t="shared" si="0"/>
        <v>3.3.90.30.22.02.0008.000004-01 - 196 - FJZB</v>
      </c>
      <c r="K10" s="1" t="str">
        <f t="shared" si="1"/>
        <v>3.3.90.30.22.02.0008.000004-01 - 196</v>
      </c>
      <c r="L10" s="1">
        <f t="shared" si="2"/>
        <v>1631</v>
      </c>
    </row>
    <row r="11" spans="1:13" ht="21" x14ac:dyDescent="0.25">
      <c r="A11" s="7" t="s">
        <v>184</v>
      </c>
      <c r="B11" s="3" t="s">
        <v>185</v>
      </c>
      <c r="C11" s="3" t="s">
        <v>186</v>
      </c>
      <c r="D11" s="3" t="s">
        <v>187</v>
      </c>
      <c r="E11" s="4">
        <v>2</v>
      </c>
      <c r="F11" s="2" t="s">
        <v>180</v>
      </c>
      <c r="G11" s="48">
        <v>0</v>
      </c>
      <c r="H11" s="36">
        <v>5560</v>
      </c>
      <c r="I11" s="16" t="s">
        <v>304</v>
      </c>
      <c r="J11" s="1" t="str">
        <f t="shared" si="0"/>
        <v>3.3.90.30.22.02.0008.000004-01 - 2 - CASA CIVIL</v>
      </c>
      <c r="K11" s="1" t="str">
        <f t="shared" si="1"/>
        <v>3.3.90.30.22.02.0008.000004-01 - 2</v>
      </c>
      <c r="L11" s="1">
        <f t="shared" si="2"/>
        <v>6950</v>
      </c>
    </row>
    <row r="12" spans="1:13" ht="21" x14ac:dyDescent="0.25">
      <c r="A12" s="7" t="s">
        <v>184</v>
      </c>
      <c r="B12" s="3" t="s">
        <v>185</v>
      </c>
      <c r="C12" s="3" t="s">
        <v>186</v>
      </c>
      <c r="D12" s="3" t="s">
        <v>187</v>
      </c>
      <c r="E12" s="4">
        <v>391</v>
      </c>
      <c r="F12" s="2" t="s">
        <v>181</v>
      </c>
      <c r="G12" s="48">
        <v>0</v>
      </c>
      <c r="H12" s="36">
        <v>98200</v>
      </c>
      <c r="I12" s="16" t="s">
        <v>304</v>
      </c>
      <c r="J12" s="1" t="str">
        <f t="shared" si="0"/>
        <v>3.3.90.30.22.02.0008.000004-01 - 391 - IBRAM</v>
      </c>
      <c r="K12" s="1" t="str">
        <f t="shared" si="1"/>
        <v>3.3.90.30.22.02.0008.000004-01 - 391</v>
      </c>
      <c r="L12" s="1">
        <f t="shared" si="2"/>
        <v>122750</v>
      </c>
    </row>
    <row r="13" spans="1:13" ht="21" x14ac:dyDescent="0.25">
      <c r="A13" s="7" t="s">
        <v>184</v>
      </c>
      <c r="B13" s="3" t="s">
        <v>185</v>
      </c>
      <c r="C13" s="3" t="s">
        <v>186</v>
      </c>
      <c r="D13" s="3" t="s">
        <v>187</v>
      </c>
      <c r="E13" s="4">
        <v>431</v>
      </c>
      <c r="F13" s="2" t="s">
        <v>173</v>
      </c>
      <c r="G13" s="48">
        <v>0</v>
      </c>
      <c r="H13" s="36">
        <v>21875</v>
      </c>
      <c r="I13" s="16" t="s">
        <v>304</v>
      </c>
      <c r="J13" s="1" t="str">
        <f t="shared" si="0"/>
        <v>3.3.90.30.22.02.0008.000004-01 - 431 - SEDESTMIDH</v>
      </c>
      <c r="K13" s="1" t="str">
        <f t="shared" si="1"/>
        <v>3.3.90.30.22.02.0008.000004-01 - 431</v>
      </c>
      <c r="L13" s="1">
        <f t="shared" si="2"/>
        <v>27344</v>
      </c>
    </row>
    <row r="14" spans="1:13" ht="21" x14ac:dyDescent="0.25">
      <c r="A14" s="7" t="s">
        <v>184</v>
      </c>
      <c r="B14" s="3" t="s">
        <v>185</v>
      </c>
      <c r="C14" s="3" t="s">
        <v>186</v>
      </c>
      <c r="D14" s="3" t="s">
        <v>187</v>
      </c>
      <c r="E14" s="4">
        <v>431</v>
      </c>
      <c r="F14" s="2" t="s">
        <v>173</v>
      </c>
      <c r="G14" s="48">
        <v>0</v>
      </c>
      <c r="H14" s="36">
        <v>15140</v>
      </c>
      <c r="I14" s="16" t="s">
        <v>304</v>
      </c>
      <c r="J14" s="1" t="str">
        <f t="shared" si="0"/>
        <v>3.3.90.30.22.02.0008.000004-01 - 431 - SEDESTMIDH</v>
      </c>
      <c r="K14" s="1" t="str">
        <f t="shared" si="1"/>
        <v>3.3.90.30.22.02.0008.000004-01 - 431</v>
      </c>
      <c r="L14" s="1">
        <f t="shared" si="2"/>
        <v>18925</v>
      </c>
    </row>
    <row r="15" spans="1:13" ht="21" x14ac:dyDescent="0.25">
      <c r="A15" s="7" t="s">
        <v>188</v>
      </c>
      <c r="B15" s="3" t="s">
        <v>189</v>
      </c>
      <c r="C15" s="3" t="s">
        <v>190</v>
      </c>
      <c r="D15" s="3" t="s">
        <v>174</v>
      </c>
      <c r="E15" s="4">
        <v>419</v>
      </c>
      <c r="F15" s="2" t="s">
        <v>183</v>
      </c>
      <c r="G15" s="48">
        <v>0</v>
      </c>
      <c r="H15" s="36">
        <v>1</v>
      </c>
      <c r="I15" s="16" t="s">
        <v>304</v>
      </c>
      <c r="J15" s="1" t="str">
        <f t="shared" si="0"/>
        <v>3.3.90.30.22.01.0026.000126-01 - 419 - I/SEMIDH</v>
      </c>
      <c r="K15" s="1" t="str">
        <f t="shared" si="1"/>
        <v>3.3.90.30.22.01.0026.000126-01 - 419</v>
      </c>
      <c r="L15" s="1">
        <f t="shared" si="2"/>
        <v>1</v>
      </c>
    </row>
    <row r="16" spans="1:13" ht="21" x14ac:dyDescent="0.25">
      <c r="A16" s="7" t="s">
        <v>188</v>
      </c>
      <c r="B16" s="3" t="s">
        <v>189</v>
      </c>
      <c r="C16" s="3" t="s">
        <v>190</v>
      </c>
      <c r="D16" s="3" t="s">
        <v>174</v>
      </c>
      <c r="E16" s="4">
        <v>431</v>
      </c>
      <c r="F16" s="2" t="s">
        <v>173</v>
      </c>
      <c r="G16" s="48">
        <v>7</v>
      </c>
      <c r="H16" s="36">
        <v>2</v>
      </c>
      <c r="I16" s="16" t="s">
        <v>304</v>
      </c>
      <c r="J16" s="1" t="str">
        <f t="shared" si="0"/>
        <v>3.3.90.30.22.01.0026.000126-01 - 431 - SEDESTMIDH</v>
      </c>
      <c r="K16" s="1" t="str">
        <f t="shared" si="1"/>
        <v>3.3.90.30.22.01.0026.000126-01 - 431</v>
      </c>
      <c r="L16" s="1">
        <f t="shared" si="2"/>
        <v>3</v>
      </c>
    </row>
    <row r="17" spans="1:12" ht="21" x14ac:dyDescent="0.25">
      <c r="A17" s="7" t="s">
        <v>188</v>
      </c>
      <c r="B17" s="3" t="s">
        <v>189</v>
      </c>
      <c r="C17" s="3" t="s">
        <v>190</v>
      </c>
      <c r="D17" s="3" t="s">
        <v>174</v>
      </c>
      <c r="E17" s="4">
        <v>419</v>
      </c>
      <c r="F17" s="2" t="s">
        <v>183</v>
      </c>
      <c r="G17" s="48">
        <v>40</v>
      </c>
      <c r="H17" s="36">
        <v>10</v>
      </c>
      <c r="I17" s="16" t="s">
        <v>304</v>
      </c>
      <c r="J17" s="1" t="str">
        <f t="shared" si="0"/>
        <v>3.3.90.30.22.01.0026.000126-01 - 419 - I/SEMIDH</v>
      </c>
      <c r="K17" s="1" t="str">
        <f t="shared" si="1"/>
        <v>3.3.90.30.22.01.0026.000126-01 - 419</v>
      </c>
      <c r="L17" s="1">
        <f t="shared" si="2"/>
        <v>13</v>
      </c>
    </row>
    <row r="18" spans="1:12" ht="21" x14ac:dyDescent="0.25">
      <c r="A18" s="7" t="s">
        <v>188</v>
      </c>
      <c r="B18" s="3" t="s">
        <v>189</v>
      </c>
      <c r="C18" s="3" t="s">
        <v>190</v>
      </c>
      <c r="D18" s="3" t="s">
        <v>174</v>
      </c>
      <c r="E18" s="4">
        <v>380</v>
      </c>
      <c r="F18" s="2" t="s">
        <v>191</v>
      </c>
      <c r="G18" s="48">
        <v>0</v>
      </c>
      <c r="H18" s="36">
        <v>2</v>
      </c>
      <c r="I18" s="16" t="s">
        <v>304</v>
      </c>
      <c r="J18" s="1" t="str">
        <f t="shared" si="0"/>
        <v>3.3.90.30.22.01.0026.000126-01 - 380 - I/SEDHS</v>
      </c>
      <c r="K18" s="1" t="str">
        <f t="shared" si="1"/>
        <v>3.3.90.30.22.01.0026.000126-01 - 380</v>
      </c>
      <c r="L18" s="1">
        <f t="shared" si="2"/>
        <v>3</v>
      </c>
    </row>
    <row r="19" spans="1:12" ht="21" x14ac:dyDescent="0.25">
      <c r="A19" s="7" t="s">
        <v>188</v>
      </c>
      <c r="B19" s="3" t="s">
        <v>189</v>
      </c>
      <c r="C19" s="3" t="s">
        <v>190</v>
      </c>
      <c r="D19" s="3" t="s">
        <v>174</v>
      </c>
      <c r="E19" s="4">
        <v>431</v>
      </c>
      <c r="F19" s="2" t="s">
        <v>173</v>
      </c>
      <c r="G19" s="48">
        <v>1</v>
      </c>
      <c r="H19" s="36">
        <v>50</v>
      </c>
      <c r="I19" s="16" t="s">
        <v>304</v>
      </c>
      <c r="J19" s="1" t="str">
        <f t="shared" si="0"/>
        <v>3.3.90.30.22.01.0026.000126-01 - 431 - SEDESTMIDH</v>
      </c>
      <c r="K19" s="1" t="str">
        <f t="shared" si="1"/>
        <v>3.3.90.30.22.01.0026.000126-01 - 431</v>
      </c>
      <c r="L19" s="1">
        <f t="shared" si="2"/>
        <v>63</v>
      </c>
    </row>
    <row r="20" spans="1:12" ht="21" x14ac:dyDescent="0.25">
      <c r="A20" s="7" t="s">
        <v>188</v>
      </c>
      <c r="B20" s="3" t="s">
        <v>189</v>
      </c>
      <c r="C20" s="3" t="s">
        <v>190</v>
      </c>
      <c r="D20" s="3" t="s">
        <v>174</v>
      </c>
      <c r="E20" s="4">
        <v>50</v>
      </c>
      <c r="F20" s="2" t="s">
        <v>192</v>
      </c>
      <c r="G20" s="48">
        <v>0</v>
      </c>
      <c r="H20" s="36">
        <v>2</v>
      </c>
      <c r="I20" s="16" t="s">
        <v>304</v>
      </c>
      <c r="J20" s="1" t="str">
        <f t="shared" si="0"/>
        <v>3.3.90.30.22.01.0026.000126-01 - 50 - SSP</v>
      </c>
      <c r="K20" s="1" t="str">
        <f t="shared" si="1"/>
        <v>3.3.90.30.22.01.0026.000126-01 - 50</v>
      </c>
      <c r="L20" s="1">
        <f t="shared" si="2"/>
        <v>3</v>
      </c>
    </row>
    <row r="21" spans="1:12" ht="21" x14ac:dyDescent="0.25">
      <c r="A21" s="7" t="s">
        <v>188</v>
      </c>
      <c r="B21" s="3" t="s">
        <v>189</v>
      </c>
      <c r="C21" s="3" t="s">
        <v>190</v>
      </c>
      <c r="D21" s="3" t="s">
        <v>174</v>
      </c>
      <c r="E21" s="4">
        <v>400</v>
      </c>
      <c r="F21" s="2" t="s">
        <v>193</v>
      </c>
      <c r="G21" s="48">
        <v>7</v>
      </c>
      <c r="H21" s="36">
        <v>1</v>
      </c>
      <c r="I21" s="16" t="s">
        <v>304</v>
      </c>
      <c r="J21" s="1" t="str">
        <f t="shared" si="0"/>
        <v>3.3.90.30.22.01.0026.000126-01 - 400 - SEJUS</v>
      </c>
      <c r="K21" s="1" t="str">
        <f t="shared" si="1"/>
        <v>3.3.90.30.22.01.0026.000126-01 - 400</v>
      </c>
      <c r="L21" s="1">
        <f t="shared" si="2"/>
        <v>1</v>
      </c>
    </row>
    <row r="22" spans="1:12" ht="21" x14ac:dyDescent="0.25">
      <c r="A22" s="7" t="s">
        <v>188</v>
      </c>
      <c r="B22" s="3" t="s">
        <v>189</v>
      </c>
      <c r="C22" s="3" t="s">
        <v>190</v>
      </c>
      <c r="D22" s="3" t="s">
        <v>174</v>
      </c>
      <c r="E22" s="4">
        <v>417</v>
      </c>
      <c r="F22" s="2" t="s">
        <v>172</v>
      </c>
      <c r="G22" s="48">
        <v>5</v>
      </c>
      <c r="H22" s="36">
        <v>1</v>
      </c>
      <c r="I22" s="16" t="s">
        <v>304</v>
      </c>
      <c r="J22" s="1" t="str">
        <f t="shared" si="0"/>
        <v>3.3.90.30.22.01.0026.000126-01 - 417 - SECRIANCA</v>
      </c>
      <c r="K22" s="1" t="str">
        <f t="shared" si="1"/>
        <v>3.3.90.30.22.01.0026.000126-01 - 417</v>
      </c>
      <c r="L22" s="1">
        <f t="shared" si="2"/>
        <v>1</v>
      </c>
    </row>
    <row r="23" spans="1:12" ht="21" x14ac:dyDescent="0.25">
      <c r="A23" s="7" t="s">
        <v>188</v>
      </c>
      <c r="B23" s="3" t="s">
        <v>189</v>
      </c>
      <c r="C23" s="3" t="s">
        <v>190</v>
      </c>
      <c r="D23" s="3" t="s">
        <v>174</v>
      </c>
      <c r="E23" s="4">
        <v>121</v>
      </c>
      <c r="F23" s="2" t="s">
        <v>194</v>
      </c>
      <c r="G23" s="48">
        <v>0</v>
      </c>
      <c r="H23" s="36">
        <v>2</v>
      </c>
      <c r="I23" s="16" t="s">
        <v>304</v>
      </c>
      <c r="J23" s="1" t="str">
        <f t="shared" si="0"/>
        <v>3.3.90.30.22.01.0026.000126-01 - 121 - CODEPLAN</v>
      </c>
      <c r="K23" s="1" t="str">
        <f t="shared" si="1"/>
        <v>3.3.90.30.22.01.0026.000126-01 - 121</v>
      </c>
      <c r="L23" s="1">
        <f t="shared" si="2"/>
        <v>3</v>
      </c>
    </row>
    <row r="24" spans="1:12" ht="21" x14ac:dyDescent="0.25">
      <c r="A24" s="7" t="s">
        <v>188</v>
      </c>
      <c r="B24" s="3" t="s">
        <v>189</v>
      </c>
      <c r="C24" s="3" t="s">
        <v>190</v>
      </c>
      <c r="D24" s="3" t="s">
        <v>174</v>
      </c>
      <c r="E24" s="4">
        <v>196</v>
      </c>
      <c r="F24" s="2" t="s">
        <v>179</v>
      </c>
      <c r="G24" s="48">
        <v>0</v>
      </c>
      <c r="H24" s="36">
        <v>2</v>
      </c>
      <c r="I24" s="16" t="s">
        <v>304</v>
      </c>
      <c r="J24" s="1" t="str">
        <f t="shared" si="0"/>
        <v>3.3.90.30.22.01.0026.000126-01 - 196 - FJZB</v>
      </c>
      <c r="K24" s="1" t="str">
        <f t="shared" si="1"/>
        <v>3.3.90.30.22.01.0026.000126-01 - 196</v>
      </c>
      <c r="L24" s="1">
        <f t="shared" si="2"/>
        <v>3</v>
      </c>
    </row>
    <row r="25" spans="1:12" ht="21" x14ac:dyDescent="0.25">
      <c r="A25" s="7" t="s">
        <v>188</v>
      </c>
      <c r="B25" s="3" t="s">
        <v>189</v>
      </c>
      <c r="C25" s="3" t="s">
        <v>190</v>
      </c>
      <c r="D25" s="3" t="s">
        <v>174</v>
      </c>
      <c r="E25" s="4">
        <v>150</v>
      </c>
      <c r="F25" s="2" t="s">
        <v>195</v>
      </c>
      <c r="G25" s="48">
        <v>0</v>
      </c>
      <c r="H25" s="36">
        <v>1</v>
      </c>
      <c r="I25" s="16" t="s">
        <v>304</v>
      </c>
      <c r="J25" s="1" t="str">
        <f t="shared" si="0"/>
        <v>3.3.90.30.22.01.0026.000126-01 - 150 - SEC</v>
      </c>
      <c r="K25" s="1" t="str">
        <f t="shared" si="1"/>
        <v>3.3.90.30.22.01.0026.000126-01 - 150</v>
      </c>
      <c r="L25" s="1">
        <f t="shared" si="2"/>
        <v>1</v>
      </c>
    </row>
    <row r="26" spans="1:12" ht="21" x14ac:dyDescent="0.25">
      <c r="A26" s="7" t="s">
        <v>196</v>
      </c>
      <c r="B26" s="3" t="s">
        <v>197</v>
      </c>
      <c r="C26" s="3" t="s">
        <v>198</v>
      </c>
      <c r="D26" s="3" t="s">
        <v>174</v>
      </c>
      <c r="E26" s="4">
        <v>14</v>
      </c>
      <c r="F26" s="2" t="s">
        <v>199</v>
      </c>
      <c r="G26" s="48">
        <v>0</v>
      </c>
      <c r="H26" s="36">
        <v>20</v>
      </c>
      <c r="I26" s="16" t="s">
        <v>304</v>
      </c>
      <c r="J26" s="1" t="str">
        <f t="shared" si="0"/>
        <v>3.3.90.30.22.03.0020.000024-01 - 14 - GVG</v>
      </c>
      <c r="K26" s="1" t="str">
        <f t="shared" si="1"/>
        <v>3.3.90.30.22.03.0020.000024-01 - 14</v>
      </c>
      <c r="L26" s="1">
        <f t="shared" si="2"/>
        <v>25</v>
      </c>
    </row>
    <row r="27" spans="1:12" ht="21" x14ac:dyDescent="0.25">
      <c r="A27" s="7" t="s">
        <v>196</v>
      </c>
      <c r="B27" s="3" t="s">
        <v>197</v>
      </c>
      <c r="C27" s="3" t="s">
        <v>198</v>
      </c>
      <c r="D27" s="3" t="s">
        <v>174</v>
      </c>
      <c r="E27" s="4">
        <v>431</v>
      </c>
      <c r="F27" s="2" t="s">
        <v>173</v>
      </c>
      <c r="G27" s="48">
        <v>0</v>
      </c>
      <c r="H27" s="36">
        <v>153</v>
      </c>
      <c r="I27" s="16" t="s">
        <v>304</v>
      </c>
      <c r="J27" s="1" t="str">
        <f t="shared" si="0"/>
        <v>3.3.90.30.22.03.0020.000024-01 - 431 - SEDESTMIDH</v>
      </c>
      <c r="K27" s="1" t="str">
        <f t="shared" si="1"/>
        <v>3.3.90.30.22.03.0020.000024-01 - 431</v>
      </c>
      <c r="L27" s="1">
        <f t="shared" si="2"/>
        <v>191</v>
      </c>
    </row>
    <row r="28" spans="1:12" ht="21" x14ac:dyDescent="0.25">
      <c r="A28" s="7" t="s">
        <v>196</v>
      </c>
      <c r="B28" s="3" t="s">
        <v>197</v>
      </c>
      <c r="C28" s="3" t="s">
        <v>198</v>
      </c>
      <c r="D28" s="3" t="s">
        <v>174</v>
      </c>
      <c r="E28" s="4">
        <v>132</v>
      </c>
      <c r="F28" s="2" t="s">
        <v>200</v>
      </c>
      <c r="G28" s="48">
        <v>0</v>
      </c>
      <c r="H28" s="36">
        <v>33</v>
      </c>
      <c r="I28" s="16" t="s">
        <v>304</v>
      </c>
      <c r="J28" s="1" t="str">
        <f t="shared" si="0"/>
        <v>3.3.90.30.22.03.0020.000024-01 - 132 - TAGUA RA III</v>
      </c>
      <c r="K28" s="1" t="str">
        <f t="shared" si="1"/>
        <v>3.3.90.30.22.03.0020.000024-01 - 132</v>
      </c>
      <c r="L28" s="1">
        <f t="shared" si="2"/>
        <v>41</v>
      </c>
    </row>
    <row r="29" spans="1:12" ht="21" x14ac:dyDescent="0.25">
      <c r="A29" s="7" t="s">
        <v>201</v>
      </c>
      <c r="B29" s="3" t="s">
        <v>202</v>
      </c>
      <c r="C29" s="3" t="s">
        <v>203</v>
      </c>
      <c r="D29" s="3" t="s">
        <v>174</v>
      </c>
      <c r="E29" s="4">
        <v>133</v>
      </c>
      <c r="F29" s="2" t="s">
        <v>204</v>
      </c>
      <c r="G29" s="48">
        <v>0</v>
      </c>
      <c r="H29" s="36">
        <v>12</v>
      </c>
      <c r="I29" s="16" t="s">
        <v>304</v>
      </c>
      <c r="J29" s="1" t="str">
        <f t="shared" si="0"/>
        <v>3.3.90.30.22.02.0009.000001-02 - 133 - BRAZLAND RA IV</v>
      </c>
      <c r="K29" s="1" t="str">
        <f t="shared" si="1"/>
        <v>3.3.90.30.22.02.0009.000001-02 - 133</v>
      </c>
      <c r="L29" s="1">
        <f t="shared" si="2"/>
        <v>15</v>
      </c>
    </row>
    <row r="30" spans="1:12" ht="21" x14ac:dyDescent="0.25">
      <c r="A30" s="7" t="s">
        <v>201</v>
      </c>
      <c r="B30" s="3" t="s">
        <v>202</v>
      </c>
      <c r="C30" s="3" t="s">
        <v>203</v>
      </c>
      <c r="D30" s="3" t="s">
        <v>174</v>
      </c>
      <c r="E30" s="4">
        <v>134</v>
      </c>
      <c r="F30" s="2" t="s">
        <v>205</v>
      </c>
      <c r="G30" s="48">
        <v>0</v>
      </c>
      <c r="H30" s="36">
        <v>6447</v>
      </c>
      <c r="I30" s="16" t="s">
        <v>304</v>
      </c>
      <c r="J30" s="1" t="str">
        <f t="shared" si="0"/>
        <v>3.3.90.30.22.02.0009.000001-02 - 134 - SOBRADINHO RA V</v>
      </c>
      <c r="K30" s="1" t="str">
        <f t="shared" si="1"/>
        <v>3.3.90.30.22.02.0009.000001-02 - 134</v>
      </c>
      <c r="L30" s="1">
        <f t="shared" si="2"/>
        <v>8059</v>
      </c>
    </row>
    <row r="31" spans="1:12" ht="21" x14ac:dyDescent="0.25">
      <c r="A31" s="7" t="s">
        <v>201</v>
      </c>
      <c r="B31" s="3" t="s">
        <v>202</v>
      </c>
      <c r="C31" s="3" t="s">
        <v>203</v>
      </c>
      <c r="D31" s="3" t="s">
        <v>174</v>
      </c>
      <c r="E31" s="4">
        <v>142</v>
      </c>
      <c r="F31" s="2" t="s">
        <v>206</v>
      </c>
      <c r="G31" s="48">
        <v>51916</v>
      </c>
      <c r="H31" s="36">
        <v>83040</v>
      </c>
      <c r="I31" s="16" t="s">
        <v>304</v>
      </c>
      <c r="J31" s="1" t="str">
        <f t="shared" si="0"/>
        <v>3.3.90.30.22.02.0009.000001-02 - 142 - SAMAMB RA XII</v>
      </c>
      <c r="K31" s="1" t="str">
        <f t="shared" si="1"/>
        <v>3.3.90.30.22.02.0009.000001-02 - 142</v>
      </c>
      <c r="L31" s="1">
        <f t="shared" si="2"/>
        <v>103800</v>
      </c>
    </row>
    <row r="32" spans="1:12" ht="21" x14ac:dyDescent="0.25">
      <c r="A32" s="7" t="s">
        <v>201</v>
      </c>
      <c r="B32" s="3" t="s">
        <v>202</v>
      </c>
      <c r="C32" s="3" t="s">
        <v>203</v>
      </c>
      <c r="D32" s="3" t="s">
        <v>174</v>
      </c>
      <c r="E32" s="4">
        <v>366</v>
      </c>
      <c r="F32" s="2" t="s">
        <v>207</v>
      </c>
      <c r="G32" s="48">
        <v>0</v>
      </c>
      <c r="H32" s="36">
        <v>36000</v>
      </c>
      <c r="I32" s="16" t="s">
        <v>304</v>
      </c>
      <c r="J32" s="1" t="str">
        <f t="shared" si="0"/>
        <v>3.3.90.30.22.02.0009.000001-02 - 366 - VICENTE PIRES RA XXX</v>
      </c>
      <c r="K32" s="1" t="str">
        <f t="shared" si="1"/>
        <v>3.3.90.30.22.02.0009.000001-02 - 366</v>
      </c>
      <c r="L32" s="1">
        <f t="shared" si="2"/>
        <v>45000</v>
      </c>
    </row>
    <row r="33" spans="1:12" ht="21" x14ac:dyDescent="0.25">
      <c r="A33" s="7" t="s">
        <v>201</v>
      </c>
      <c r="B33" s="3" t="s">
        <v>202</v>
      </c>
      <c r="C33" s="3" t="s">
        <v>203</v>
      </c>
      <c r="D33" s="3" t="s">
        <v>174</v>
      </c>
      <c r="E33" s="4">
        <v>110</v>
      </c>
      <c r="F33" s="2" t="s">
        <v>208</v>
      </c>
      <c r="G33" s="48">
        <v>0</v>
      </c>
      <c r="H33" s="36">
        <v>10689</v>
      </c>
      <c r="I33" s="16" t="s">
        <v>304</v>
      </c>
      <c r="J33" s="1" t="str">
        <f t="shared" si="0"/>
        <v>3.3.90.30.22.02.0009.000001-02 - 110 - SINESP</v>
      </c>
      <c r="K33" s="1" t="str">
        <f t="shared" si="1"/>
        <v>3.3.90.30.22.02.0009.000001-02 - 110</v>
      </c>
      <c r="L33" s="1">
        <f t="shared" si="2"/>
        <v>13361</v>
      </c>
    </row>
    <row r="34" spans="1:12" ht="21" x14ac:dyDescent="0.25">
      <c r="A34" s="7" t="s">
        <v>209</v>
      </c>
      <c r="B34" s="3" t="s">
        <v>210</v>
      </c>
      <c r="C34" s="3" t="s">
        <v>211</v>
      </c>
      <c r="D34" s="3" t="s">
        <v>174</v>
      </c>
      <c r="E34" s="4">
        <v>196</v>
      </c>
      <c r="F34" s="2" t="s">
        <v>179</v>
      </c>
      <c r="G34" s="48">
        <v>0</v>
      </c>
      <c r="H34" s="36">
        <v>3</v>
      </c>
      <c r="I34" s="16" t="s">
        <v>304</v>
      </c>
      <c r="J34" s="1" t="str">
        <f t="shared" ref="J34:J57" si="3">A34&amp;" - "&amp;E34&amp;" - "&amp;F34</f>
        <v>3.3.90.30.22.01.0016.000001-01 - 196 - FJZB</v>
      </c>
      <c r="K34" s="1" t="str">
        <f t="shared" ref="K34:K57" si="4">A34&amp;" - "&amp;E34</f>
        <v>3.3.90.30.22.01.0016.000001-01 - 196</v>
      </c>
      <c r="L34" s="1">
        <f t="shared" si="2"/>
        <v>4</v>
      </c>
    </row>
    <row r="35" spans="1:12" ht="21" x14ac:dyDescent="0.25">
      <c r="A35" s="7" t="s">
        <v>209</v>
      </c>
      <c r="B35" s="3" t="s">
        <v>210</v>
      </c>
      <c r="C35" s="3" t="s">
        <v>211</v>
      </c>
      <c r="D35" s="3" t="s">
        <v>174</v>
      </c>
      <c r="E35" s="4">
        <v>94</v>
      </c>
      <c r="F35" s="2" t="s">
        <v>212</v>
      </c>
      <c r="G35" s="48">
        <v>3</v>
      </c>
      <c r="H35" s="36">
        <v>15</v>
      </c>
      <c r="I35" s="16" t="s">
        <v>304</v>
      </c>
      <c r="J35" s="1" t="str">
        <f t="shared" si="3"/>
        <v>3.3.90.30.22.01.0016.000001-01 - 94 - SLU</v>
      </c>
      <c r="K35" s="1" t="str">
        <f t="shared" si="4"/>
        <v>3.3.90.30.22.01.0016.000001-01 - 94</v>
      </c>
      <c r="L35" s="1">
        <f t="shared" si="2"/>
        <v>19</v>
      </c>
    </row>
    <row r="36" spans="1:12" ht="21" x14ac:dyDescent="0.25">
      <c r="A36" s="7" t="s">
        <v>209</v>
      </c>
      <c r="B36" s="3" t="s">
        <v>210</v>
      </c>
      <c r="C36" s="3" t="s">
        <v>211</v>
      </c>
      <c r="D36" s="3" t="s">
        <v>174</v>
      </c>
      <c r="E36" s="4">
        <v>70</v>
      </c>
      <c r="F36" s="2" t="s">
        <v>213</v>
      </c>
      <c r="G36" s="48">
        <v>9</v>
      </c>
      <c r="H36" s="36">
        <v>1</v>
      </c>
      <c r="I36" s="16" t="s">
        <v>304</v>
      </c>
      <c r="J36" s="1" t="str">
        <f t="shared" si="3"/>
        <v>3.3.90.30.22.01.0016.000001-01 - 70 - SEAGRI</v>
      </c>
      <c r="K36" s="1" t="str">
        <f t="shared" si="4"/>
        <v>3.3.90.30.22.01.0016.000001-01 - 70</v>
      </c>
      <c r="L36" s="1">
        <f t="shared" si="2"/>
        <v>1</v>
      </c>
    </row>
    <row r="37" spans="1:12" ht="21" x14ac:dyDescent="0.25">
      <c r="A37" s="7" t="s">
        <v>209</v>
      </c>
      <c r="B37" s="3" t="s">
        <v>210</v>
      </c>
      <c r="C37" s="3" t="s">
        <v>211</v>
      </c>
      <c r="D37" s="3" t="s">
        <v>174</v>
      </c>
      <c r="E37" s="4">
        <v>419</v>
      </c>
      <c r="F37" s="2" t="s">
        <v>183</v>
      </c>
      <c r="G37" s="48">
        <v>0</v>
      </c>
      <c r="H37" s="36">
        <v>1</v>
      </c>
      <c r="I37" s="16" t="s">
        <v>304</v>
      </c>
      <c r="J37" s="1" t="str">
        <f t="shared" si="3"/>
        <v>3.3.90.30.22.01.0016.000001-01 - 419 - I/SEMIDH</v>
      </c>
      <c r="K37" s="1" t="str">
        <f t="shared" si="4"/>
        <v>3.3.90.30.22.01.0016.000001-01 - 419</v>
      </c>
      <c r="L37" s="1">
        <f t="shared" si="2"/>
        <v>1</v>
      </c>
    </row>
    <row r="38" spans="1:12" ht="21" x14ac:dyDescent="0.25">
      <c r="A38" s="7" t="s">
        <v>209</v>
      </c>
      <c r="B38" s="3" t="s">
        <v>210</v>
      </c>
      <c r="C38" s="3" t="s">
        <v>211</v>
      </c>
      <c r="D38" s="3" t="s">
        <v>174</v>
      </c>
      <c r="E38" s="4">
        <v>431</v>
      </c>
      <c r="F38" s="2" t="s">
        <v>173</v>
      </c>
      <c r="G38" s="48">
        <v>28</v>
      </c>
      <c r="H38" s="36">
        <v>4</v>
      </c>
      <c r="I38" s="16" t="s">
        <v>304</v>
      </c>
      <c r="J38" s="1" t="str">
        <f t="shared" si="3"/>
        <v>3.3.90.30.22.01.0016.000001-01 - 431 - SEDESTMIDH</v>
      </c>
      <c r="K38" s="1" t="str">
        <f t="shared" si="4"/>
        <v>3.3.90.30.22.01.0016.000001-01 - 431</v>
      </c>
      <c r="L38" s="1">
        <f t="shared" si="2"/>
        <v>5</v>
      </c>
    </row>
    <row r="39" spans="1:12" ht="21" x14ac:dyDescent="0.25">
      <c r="A39" s="7" t="s">
        <v>209</v>
      </c>
      <c r="B39" s="3" t="s">
        <v>210</v>
      </c>
      <c r="C39" s="3" t="s">
        <v>211</v>
      </c>
      <c r="D39" s="3" t="s">
        <v>174</v>
      </c>
      <c r="E39" s="4">
        <v>50</v>
      </c>
      <c r="F39" s="2" t="s">
        <v>192</v>
      </c>
      <c r="G39" s="48">
        <v>0</v>
      </c>
      <c r="H39" s="36">
        <v>10</v>
      </c>
      <c r="I39" s="16" t="s">
        <v>304</v>
      </c>
      <c r="J39" s="1" t="str">
        <f t="shared" si="3"/>
        <v>3.3.90.30.22.01.0016.000001-01 - 50 - SSP</v>
      </c>
      <c r="K39" s="1" t="str">
        <f t="shared" si="4"/>
        <v>3.3.90.30.22.01.0016.000001-01 - 50</v>
      </c>
      <c r="L39" s="1">
        <f t="shared" si="2"/>
        <v>13</v>
      </c>
    </row>
    <row r="40" spans="1:12" ht="21" x14ac:dyDescent="0.25">
      <c r="A40" s="7" t="s">
        <v>209</v>
      </c>
      <c r="B40" s="3" t="s">
        <v>210</v>
      </c>
      <c r="C40" s="3" t="s">
        <v>211</v>
      </c>
      <c r="D40" s="3" t="s">
        <v>174</v>
      </c>
      <c r="E40" s="4">
        <v>400</v>
      </c>
      <c r="F40" s="2" t="s">
        <v>193</v>
      </c>
      <c r="G40" s="48">
        <v>17</v>
      </c>
      <c r="H40" s="36">
        <v>2</v>
      </c>
      <c r="I40" s="16" t="s">
        <v>304</v>
      </c>
      <c r="J40" s="1" t="str">
        <f t="shared" si="3"/>
        <v>3.3.90.30.22.01.0016.000001-01 - 400 - SEJUS</v>
      </c>
      <c r="K40" s="1" t="str">
        <f t="shared" si="4"/>
        <v>3.3.90.30.22.01.0016.000001-01 - 400</v>
      </c>
      <c r="L40" s="1">
        <f t="shared" si="2"/>
        <v>3</v>
      </c>
    </row>
    <row r="41" spans="1:12" ht="21" x14ac:dyDescent="0.25">
      <c r="A41" s="7" t="s">
        <v>214</v>
      </c>
      <c r="B41" s="3" t="s">
        <v>210</v>
      </c>
      <c r="C41" s="3" t="s">
        <v>215</v>
      </c>
      <c r="D41" s="3" t="s">
        <v>174</v>
      </c>
      <c r="E41" s="4">
        <v>417</v>
      </c>
      <c r="F41" s="2" t="s">
        <v>172</v>
      </c>
      <c r="G41" s="48">
        <v>0</v>
      </c>
      <c r="H41" s="36">
        <v>48</v>
      </c>
      <c r="I41" s="16" t="s">
        <v>304</v>
      </c>
      <c r="J41" s="1" t="str">
        <f t="shared" si="3"/>
        <v>3.3.90.30.22.01.0016.000002-01 - 417 - SECRIANCA</v>
      </c>
      <c r="K41" s="1" t="str">
        <f t="shared" si="4"/>
        <v>3.3.90.30.22.01.0016.000002-01 - 417</v>
      </c>
      <c r="L41" s="1">
        <f t="shared" si="2"/>
        <v>60</v>
      </c>
    </row>
    <row r="42" spans="1:12" ht="21" x14ac:dyDescent="0.25">
      <c r="A42" s="7" t="s">
        <v>214</v>
      </c>
      <c r="B42" s="3" t="s">
        <v>210</v>
      </c>
      <c r="C42" s="3" t="s">
        <v>215</v>
      </c>
      <c r="D42" s="3" t="s">
        <v>174</v>
      </c>
      <c r="E42" s="4">
        <v>196</v>
      </c>
      <c r="F42" s="2" t="s">
        <v>179</v>
      </c>
      <c r="G42" s="48">
        <v>2</v>
      </c>
      <c r="H42" s="36">
        <v>13</v>
      </c>
      <c r="I42" s="16" t="s">
        <v>304</v>
      </c>
      <c r="J42" s="1" t="str">
        <f t="shared" si="3"/>
        <v>3.3.90.30.22.01.0016.000002-01 - 196 - FJZB</v>
      </c>
      <c r="K42" s="1" t="str">
        <f t="shared" si="4"/>
        <v>3.3.90.30.22.01.0016.000002-01 - 196</v>
      </c>
      <c r="L42" s="1">
        <f t="shared" si="2"/>
        <v>16</v>
      </c>
    </row>
    <row r="43" spans="1:12" ht="21" x14ac:dyDescent="0.25">
      <c r="A43" s="7" t="s">
        <v>214</v>
      </c>
      <c r="B43" s="3" t="s">
        <v>210</v>
      </c>
      <c r="C43" s="3" t="s">
        <v>215</v>
      </c>
      <c r="D43" s="3" t="s">
        <v>174</v>
      </c>
      <c r="E43" s="4">
        <v>90</v>
      </c>
      <c r="F43" s="2" t="s">
        <v>216</v>
      </c>
      <c r="G43" s="48">
        <v>0</v>
      </c>
      <c r="H43" s="36">
        <v>48</v>
      </c>
      <c r="I43" s="16" t="s">
        <v>304</v>
      </c>
      <c r="J43" s="1" t="str">
        <f t="shared" si="3"/>
        <v>3.3.90.30.22.01.0016.000002-01 - 90 - SEMOB</v>
      </c>
      <c r="K43" s="1" t="str">
        <f t="shared" si="4"/>
        <v>3.3.90.30.22.01.0016.000002-01 - 90</v>
      </c>
      <c r="L43" s="1">
        <f t="shared" si="2"/>
        <v>60</v>
      </c>
    </row>
    <row r="44" spans="1:12" ht="21" x14ac:dyDescent="0.25">
      <c r="A44" s="7" t="s">
        <v>214</v>
      </c>
      <c r="B44" s="3" t="s">
        <v>210</v>
      </c>
      <c r="C44" s="3" t="s">
        <v>215</v>
      </c>
      <c r="D44" s="3" t="s">
        <v>174</v>
      </c>
      <c r="E44" s="4">
        <v>195</v>
      </c>
      <c r="F44" s="2" t="s">
        <v>217</v>
      </c>
      <c r="G44" s="48">
        <v>0</v>
      </c>
      <c r="H44" s="36">
        <v>1</v>
      </c>
      <c r="I44" s="16" t="s">
        <v>304</v>
      </c>
      <c r="J44" s="1" t="str">
        <f t="shared" si="3"/>
        <v>3.3.90.30.22.01.0016.000002-01 - 195 - JBB</v>
      </c>
      <c r="K44" s="1" t="str">
        <f t="shared" si="4"/>
        <v>3.3.90.30.22.01.0016.000002-01 - 195</v>
      </c>
      <c r="L44" s="1">
        <f t="shared" si="2"/>
        <v>1</v>
      </c>
    </row>
    <row r="45" spans="1:12" ht="21" x14ac:dyDescent="0.25">
      <c r="A45" s="7" t="s">
        <v>214</v>
      </c>
      <c r="B45" s="3" t="s">
        <v>210</v>
      </c>
      <c r="C45" s="3" t="s">
        <v>215</v>
      </c>
      <c r="D45" s="3" t="s">
        <v>174</v>
      </c>
      <c r="E45" s="4">
        <v>197</v>
      </c>
      <c r="F45" s="2" t="s">
        <v>218</v>
      </c>
      <c r="G45" s="48">
        <v>0</v>
      </c>
      <c r="H45" s="36">
        <v>5</v>
      </c>
      <c r="I45" s="16" t="s">
        <v>304</v>
      </c>
      <c r="J45" s="1" t="str">
        <f t="shared" si="3"/>
        <v>3.3.90.30.22.01.0016.000002-01 - 197 - ADASA</v>
      </c>
      <c r="K45" s="1" t="str">
        <f t="shared" si="4"/>
        <v>3.3.90.30.22.01.0016.000002-01 - 197</v>
      </c>
      <c r="L45" s="1">
        <f t="shared" si="2"/>
        <v>6</v>
      </c>
    </row>
    <row r="46" spans="1:12" ht="21" x14ac:dyDescent="0.25">
      <c r="A46" s="7" t="s">
        <v>214</v>
      </c>
      <c r="B46" s="3" t="s">
        <v>210</v>
      </c>
      <c r="C46" s="3" t="s">
        <v>215</v>
      </c>
      <c r="D46" s="3" t="s">
        <v>174</v>
      </c>
      <c r="E46" s="4">
        <v>112</v>
      </c>
      <c r="F46" s="2" t="s">
        <v>219</v>
      </c>
      <c r="G46" s="48">
        <v>0</v>
      </c>
      <c r="H46" s="36">
        <v>7</v>
      </c>
      <c r="I46" s="16" t="s">
        <v>304</v>
      </c>
      <c r="J46" s="1" t="str">
        <f t="shared" si="3"/>
        <v>3.3.90.30.22.01.0016.000002-01 - 112 - NOVACAP</v>
      </c>
      <c r="K46" s="1" t="str">
        <f t="shared" si="4"/>
        <v>3.3.90.30.22.01.0016.000002-01 - 112</v>
      </c>
      <c r="L46" s="1">
        <f t="shared" si="2"/>
        <v>9</v>
      </c>
    </row>
    <row r="47" spans="1:12" ht="21" x14ac:dyDescent="0.25">
      <c r="A47" s="7" t="s">
        <v>214</v>
      </c>
      <c r="B47" s="3" t="s">
        <v>210</v>
      </c>
      <c r="C47" s="3" t="s">
        <v>215</v>
      </c>
      <c r="D47" s="3" t="s">
        <v>174</v>
      </c>
      <c r="E47" s="4">
        <v>98</v>
      </c>
      <c r="F47" s="2" t="s">
        <v>220</v>
      </c>
      <c r="G47" s="48">
        <v>0</v>
      </c>
      <c r="H47" s="36">
        <v>43</v>
      </c>
      <c r="I47" s="16" t="s">
        <v>304</v>
      </c>
      <c r="J47" s="1" t="str">
        <f t="shared" si="3"/>
        <v>3.3.90.30.22.01.0016.000002-01 - 98 - DFTRANS</v>
      </c>
      <c r="K47" s="1" t="str">
        <f t="shared" si="4"/>
        <v>3.3.90.30.22.01.0016.000002-01 - 98</v>
      </c>
      <c r="L47" s="1">
        <f t="shared" si="2"/>
        <v>54</v>
      </c>
    </row>
    <row r="48" spans="1:12" ht="21" x14ac:dyDescent="0.25">
      <c r="A48" s="7" t="s">
        <v>214</v>
      </c>
      <c r="B48" s="3" t="s">
        <v>210</v>
      </c>
      <c r="C48" s="3" t="s">
        <v>215</v>
      </c>
      <c r="D48" s="3" t="s">
        <v>174</v>
      </c>
      <c r="E48" s="4">
        <v>144</v>
      </c>
      <c r="F48" s="2" t="s">
        <v>221</v>
      </c>
      <c r="G48" s="48">
        <v>0</v>
      </c>
      <c r="H48" s="36">
        <v>4</v>
      </c>
      <c r="I48" s="16" t="s">
        <v>304</v>
      </c>
      <c r="J48" s="1" t="str">
        <f t="shared" si="3"/>
        <v>3.3.90.30.22.01.0016.000002-01 - 144 - SAO SEBT RA XIV</v>
      </c>
      <c r="K48" s="1" t="str">
        <f t="shared" si="4"/>
        <v>3.3.90.30.22.01.0016.000002-01 - 144</v>
      </c>
      <c r="L48" s="1">
        <f t="shared" si="2"/>
        <v>5</v>
      </c>
    </row>
    <row r="49" spans="1:12" ht="21" x14ac:dyDescent="0.25">
      <c r="A49" s="7" t="s">
        <v>214</v>
      </c>
      <c r="B49" s="3" t="s">
        <v>210</v>
      </c>
      <c r="C49" s="3" t="s">
        <v>215</v>
      </c>
      <c r="D49" s="3" t="s">
        <v>174</v>
      </c>
      <c r="E49" s="4">
        <v>380</v>
      </c>
      <c r="F49" s="2" t="s">
        <v>191</v>
      </c>
      <c r="G49" s="48">
        <v>28</v>
      </c>
      <c r="H49" s="36">
        <v>29</v>
      </c>
      <c r="I49" s="16" t="s">
        <v>304</v>
      </c>
      <c r="J49" s="1" t="str">
        <f t="shared" si="3"/>
        <v>3.3.90.30.22.01.0016.000002-01 - 380 - I/SEDHS</v>
      </c>
      <c r="K49" s="1" t="str">
        <f t="shared" si="4"/>
        <v>3.3.90.30.22.01.0016.000002-01 - 380</v>
      </c>
      <c r="L49" s="1">
        <f t="shared" si="2"/>
        <v>36</v>
      </c>
    </row>
    <row r="50" spans="1:12" ht="21" x14ac:dyDescent="0.25">
      <c r="A50" s="7" t="s">
        <v>214</v>
      </c>
      <c r="B50" s="3" t="s">
        <v>210</v>
      </c>
      <c r="C50" s="3" t="s">
        <v>215</v>
      </c>
      <c r="D50" s="3" t="s">
        <v>174</v>
      </c>
      <c r="E50" s="4">
        <v>90</v>
      </c>
      <c r="F50" s="2" t="s">
        <v>216</v>
      </c>
      <c r="G50" s="48">
        <v>0</v>
      </c>
      <c r="H50" s="36">
        <v>8</v>
      </c>
      <c r="I50" s="16" t="s">
        <v>304</v>
      </c>
      <c r="J50" s="1" t="str">
        <f t="shared" si="3"/>
        <v>3.3.90.30.22.01.0016.000002-01 - 90 - SEMOB</v>
      </c>
      <c r="K50" s="1" t="str">
        <f t="shared" si="4"/>
        <v>3.3.90.30.22.01.0016.000002-01 - 90</v>
      </c>
      <c r="L50" s="1">
        <f t="shared" si="2"/>
        <v>10</v>
      </c>
    </row>
    <row r="51" spans="1:12" ht="21" x14ac:dyDescent="0.25">
      <c r="A51" s="7" t="s">
        <v>214</v>
      </c>
      <c r="B51" s="3" t="s">
        <v>210</v>
      </c>
      <c r="C51" s="3" t="s">
        <v>215</v>
      </c>
      <c r="D51" s="3" t="s">
        <v>174</v>
      </c>
      <c r="E51" s="4">
        <v>431</v>
      </c>
      <c r="F51" s="2" t="s">
        <v>173</v>
      </c>
      <c r="G51" s="48">
        <v>5</v>
      </c>
      <c r="H51" s="36">
        <v>3</v>
      </c>
      <c r="I51" s="16" t="s">
        <v>304</v>
      </c>
      <c r="J51" s="1" t="str">
        <f t="shared" si="3"/>
        <v>3.3.90.30.22.01.0016.000002-01 - 431 - SEDESTMIDH</v>
      </c>
      <c r="K51" s="1" t="str">
        <f t="shared" si="4"/>
        <v>3.3.90.30.22.01.0016.000002-01 - 431</v>
      </c>
      <c r="L51" s="1">
        <f t="shared" si="2"/>
        <v>4</v>
      </c>
    </row>
    <row r="52" spans="1:12" ht="21" x14ac:dyDescent="0.25">
      <c r="A52" s="7" t="s">
        <v>214</v>
      </c>
      <c r="B52" s="3" t="s">
        <v>210</v>
      </c>
      <c r="C52" s="3" t="s">
        <v>215</v>
      </c>
      <c r="D52" s="3" t="s">
        <v>174</v>
      </c>
      <c r="E52" s="4">
        <v>197</v>
      </c>
      <c r="F52" s="2" t="s">
        <v>218</v>
      </c>
      <c r="G52" s="48">
        <v>43</v>
      </c>
      <c r="H52" s="36">
        <v>5</v>
      </c>
      <c r="I52" s="16" t="s">
        <v>304</v>
      </c>
      <c r="J52" s="1" t="str">
        <f t="shared" si="3"/>
        <v>3.3.90.30.22.01.0016.000002-01 - 197 - ADASA</v>
      </c>
      <c r="K52" s="1" t="str">
        <f t="shared" si="4"/>
        <v>3.3.90.30.22.01.0016.000002-01 - 197</v>
      </c>
      <c r="L52" s="1">
        <f t="shared" si="2"/>
        <v>6</v>
      </c>
    </row>
    <row r="53" spans="1:12" ht="21" x14ac:dyDescent="0.25">
      <c r="A53" s="7" t="s">
        <v>214</v>
      </c>
      <c r="B53" s="3" t="s">
        <v>210</v>
      </c>
      <c r="C53" s="3" t="s">
        <v>215</v>
      </c>
      <c r="D53" s="3" t="s">
        <v>174</v>
      </c>
      <c r="E53" s="4">
        <v>391</v>
      </c>
      <c r="F53" s="2" t="s">
        <v>181</v>
      </c>
      <c r="G53" s="48">
        <v>0</v>
      </c>
      <c r="H53" s="36">
        <v>30</v>
      </c>
      <c r="I53" s="16" t="s">
        <v>304</v>
      </c>
      <c r="J53" s="1" t="str">
        <f t="shared" si="3"/>
        <v>3.3.90.30.22.01.0016.000002-01 - 391 - IBRAM</v>
      </c>
      <c r="K53" s="1" t="str">
        <f t="shared" si="4"/>
        <v>3.3.90.30.22.01.0016.000002-01 - 391</v>
      </c>
      <c r="L53" s="1">
        <f t="shared" si="2"/>
        <v>38</v>
      </c>
    </row>
    <row r="54" spans="1:12" ht="21" x14ac:dyDescent="0.25">
      <c r="A54" s="7" t="s">
        <v>214</v>
      </c>
      <c r="B54" s="3" t="s">
        <v>210</v>
      </c>
      <c r="C54" s="3" t="s">
        <v>215</v>
      </c>
      <c r="D54" s="3" t="s">
        <v>174</v>
      </c>
      <c r="E54" s="4">
        <v>98</v>
      </c>
      <c r="F54" s="2" t="s">
        <v>220</v>
      </c>
      <c r="G54" s="48">
        <v>15</v>
      </c>
      <c r="H54" s="36">
        <v>4</v>
      </c>
      <c r="I54" s="16" t="s">
        <v>304</v>
      </c>
      <c r="J54" s="1" t="str">
        <f t="shared" si="3"/>
        <v>3.3.90.30.22.01.0016.000002-01 - 98 - DFTRANS</v>
      </c>
      <c r="K54" s="1" t="str">
        <f t="shared" si="4"/>
        <v>3.3.90.30.22.01.0016.000002-01 - 98</v>
      </c>
      <c r="L54" s="1">
        <f t="shared" si="2"/>
        <v>5</v>
      </c>
    </row>
    <row r="55" spans="1:12" ht="21" x14ac:dyDescent="0.25">
      <c r="A55" s="7" t="s">
        <v>214</v>
      </c>
      <c r="B55" s="3" t="s">
        <v>210</v>
      </c>
      <c r="C55" s="3" t="s">
        <v>215</v>
      </c>
      <c r="D55" s="3" t="s">
        <v>174</v>
      </c>
      <c r="E55" s="4">
        <v>380</v>
      </c>
      <c r="F55" s="2" t="s">
        <v>191</v>
      </c>
      <c r="G55" s="48">
        <v>3</v>
      </c>
      <c r="H55" s="36">
        <v>1</v>
      </c>
      <c r="I55" s="16" t="s">
        <v>304</v>
      </c>
      <c r="J55" s="1" t="str">
        <f t="shared" si="3"/>
        <v>3.3.90.30.22.01.0016.000002-01 - 380 - I/SEDHS</v>
      </c>
      <c r="K55" s="1" t="str">
        <f t="shared" si="4"/>
        <v>3.3.90.30.22.01.0016.000002-01 - 380</v>
      </c>
      <c r="L55" s="1">
        <f t="shared" si="2"/>
        <v>1</v>
      </c>
    </row>
    <row r="56" spans="1:12" ht="21" x14ac:dyDescent="0.25">
      <c r="A56" s="7" t="s">
        <v>209</v>
      </c>
      <c r="B56" s="3" t="s">
        <v>210</v>
      </c>
      <c r="C56" s="3" t="s">
        <v>211</v>
      </c>
      <c r="D56" s="3" t="s">
        <v>174</v>
      </c>
      <c r="E56" s="4">
        <v>80</v>
      </c>
      <c r="F56" s="2" t="s">
        <v>222</v>
      </c>
      <c r="G56" s="48">
        <v>0</v>
      </c>
      <c r="H56" s="36">
        <v>2</v>
      </c>
      <c r="I56" s="16" t="s">
        <v>304</v>
      </c>
      <c r="J56" s="1" t="str">
        <f t="shared" si="3"/>
        <v>3.3.90.30.22.01.0016.000001-01 - 80 - SEE</v>
      </c>
      <c r="K56" s="1" t="str">
        <f t="shared" si="4"/>
        <v>3.3.90.30.22.01.0016.000001-01 - 80</v>
      </c>
      <c r="L56" s="1">
        <f t="shared" si="2"/>
        <v>3</v>
      </c>
    </row>
    <row r="57" spans="1:12" ht="21" x14ac:dyDescent="0.25">
      <c r="A57" s="7" t="s">
        <v>209</v>
      </c>
      <c r="B57" s="3" t="s">
        <v>210</v>
      </c>
      <c r="C57" s="3" t="s">
        <v>211</v>
      </c>
      <c r="D57" s="3" t="s">
        <v>174</v>
      </c>
      <c r="E57" s="4">
        <v>431</v>
      </c>
      <c r="F57" s="2" t="s">
        <v>173</v>
      </c>
      <c r="G57" s="48">
        <v>50</v>
      </c>
      <c r="H57" s="36">
        <v>3</v>
      </c>
      <c r="I57" s="16" t="s">
        <v>304</v>
      </c>
      <c r="J57" s="1" t="str">
        <f t="shared" si="3"/>
        <v>3.3.90.30.22.01.0016.000001-01 - 431 - SEDESTMIDH</v>
      </c>
      <c r="K57" s="1" t="str">
        <f t="shared" si="4"/>
        <v>3.3.90.30.22.01.0016.000001-01 - 431</v>
      </c>
      <c r="L57" s="1">
        <f t="shared" si="2"/>
        <v>4</v>
      </c>
    </row>
    <row r="58" spans="1:12" ht="21" x14ac:dyDescent="0.25">
      <c r="A58" s="7" t="s">
        <v>209</v>
      </c>
      <c r="B58" s="3" t="s">
        <v>210</v>
      </c>
      <c r="C58" s="3" t="s">
        <v>211</v>
      </c>
      <c r="D58" s="3" t="s">
        <v>174</v>
      </c>
      <c r="E58" s="4">
        <v>2</v>
      </c>
      <c r="F58" s="2" t="s">
        <v>180</v>
      </c>
      <c r="G58" s="48">
        <v>2</v>
      </c>
      <c r="H58" s="36">
        <v>1</v>
      </c>
      <c r="I58" s="16" t="s">
        <v>304</v>
      </c>
      <c r="J58" s="1" t="str">
        <f t="shared" ref="J58:J121" si="5">A58&amp;" - "&amp;E58&amp;" - "&amp;F58</f>
        <v>3.3.90.30.22.01.0016.000001-01 - 2 - CASA CIVIL</v>
      </c>
      <c r="K58" s="1" t="str">
        <f t="shared" ref="K58:K121" si="6">A58&amp;" - "&amp;E58</f>
        <v>3.3.90.30.22.01.0016.000001-01 - 2</v>
      </c>
      <c r="L58" s="1">
        <f t="shared" ref="L58:L121" si="7">ROUND((H58/12)*15,0)</f>
        <v>1</v>
      </c>
    </row>
    <row r="59" spans="1:12" ht="21" x14ac:dyDescent="0.25">
      <c r="A59" s="7" t="s">
        <v>223</v>
      </c>
      <c r="B59" s="3" t="s">
        <v>224</v>
      </c>
      <c r="C59" s="3" t="s">
        <v>225</v>
      </c>
      <c r="D59" s="3" t="s">
        <v>174</v>
      </c>
      <c r="E59" s="4">
        <v>150</v>
      </c>
      <c r="F59" s="2" t="s">
        <v>195</v>
      </c>
      <c r="G59" s="48">
        <v>9</v>
      </c>
      <c r="H59" s="36">
        <v>1</v>
      </c>
      <c r="I59" s="16" t="s">
        <v>304</v>
      </c>
      <c r="J59" s="1" t="str">
        <f t="shared" si="5"/>
        <v>3.3.90.30.22.01.0003.000002-01 - 150 - SEC</v>
      </c>
      <c r="K59" s="1" t="str">
        <f t="shared" si="6"/>
        <v>3.3.90.30.22.01.0003.000002-01 - 150</v>
      </c>
      <c r="L59" s="1">
        <f t="shared" si="7"/>
        <v>1</v>
      </c>
    </row>
    <row r="60" spans="1:12" ht="21" x14ac:dyDescent="0.25">
      <c r="A60" s="7" t="s">
        <v>223</v>
      </c>
      <c r="B60" s="3" t="s">
        <v>224</v>
      </c>
      <c r="C60" s="3" t="s">
        <v>225</v>
      </c>
      <c r="D60" s="3" t="s">
        <v>174</v>
      </c>
      <c r="E60" s="4">
        <v>431</v>
      </c>
      <c r="F60" s="2" t="s">
        <v>173</v>
      </c>
      <c r="G60" s="48">
        <v>21</v>
      </c>
      <c r="H60" s="36">
        <v>16</v>
      </c>
      <c r="I60" s="16" t="s">
        <v>304</v>
      </c>
      <c r="J60" s="1" t="str">
        <f t="shared" si="5"/>
        <v>3.3.90.30.22.01.0003.000002-01 - 431 - SEDESTMIDH</v>
      </c>
      <c r="K60" s="1" t="str">
        <f t="shared" si="6"/>
        <v>3.3.90.30.22.01.0003.000002-01 - 431</v>
      </c>
      <c r="L60" s="1">
        <f t="shared" si="7"/>
        <v>20</v>
      </c>
    </row>
    <row r="61" spans="1:12" ht="21" x14ac:dyDescent="0.25">
      <c r="A61" s="7" t="s">
        <v>223</v>
      </c>
      <c r="B61" s="3" t="s">
        <v>224</v>
      </c>
      <c r="C61" s="3" t="s">
        <v>225</v>
      </c>
      <c r="D61" s="3" t="s">
        <v>174</v>
      </c>
      <c r="E61" s="4">
        <v>417</v>
      </c>
      <c r="F61" s="2" t="s">
        <v>172</v>
      </c>
      <c r="G61" s="48">
        <v>86</v>
      </c>
      <c r="H61" s="36">
        <v>17</v>
      </c>
      <c r="I61" s="16" t="s">
        <v>304</v>
      </c>
      <c r="J61" s="1" t="str">
        <f t="shared" si="5"/>
        <v>3.3.90.30.22.01.0003.000002-01 - 417 - SECRIANCA</v>
      </c>
      <c r="K61" s="1" t="str">
        <f t="shared" si="6"/>
        <v>3.3.90.30.22.01.0003.000002-01 - 417</v>
      </c>
      <c r="L61" s="1">
        <f t="shared" si="7"/>
        <v>21</v>
      </c>
    </row>
    <row r="62" spans="1:12" ht="21" x14ac:dyDescent="0.25">
      <c r="A62" s="7" t="s">
        <v>223</v>
      </c>
      <c r="B62" s="3" t="s">
        <v>224</v>
      </c>
      <c r="C62" s="3" t="s">
        <v>225</v>
      </c>
      <c r="D62" s="3" t="s">
        <v>174</v>
      </c>
      <c r="E62" s="4">
        <v>391</v>
      </c>
      <c r="F62" s="2" t="s">
        <v>181</v>
      </c>
      <c r="G62" s="48">
        <v>0</v>
      </c>
      <c r="H62" s="36">
        <v>25</v>
      </c>
      <c r="I62" s="16" t="s">
        <v>304</v>
      </c>
      <c r="J62" s="1" t="str">
        <f t="shared" si="5"/>
        <v>3.3.90.30.22.01.0003.000002-01 - 391 - IBRAM</v>
      </c>
      <c r="K62" s="1" t="str">
        <f t="shared" si="6"/>
        <v>3.3.90.30.22.01.0003.000002-01 - 391</v>
      </c>
      <c r="L62" s="1">
        <f t="shared" si="7"/>
        <v>31</v>
      </c>
    </row>
    <row r="63" spans="1:12" ht="21" x14ac:dyDescent="0.25">
      <c r="A63" s="7" t="s">
        <v>223</v>
      </c>
      <c r="B63" s="3" t="s">
        <v>224</v>
      </c>
      <c r="C63" s="3" t="s">
        <v>225</v>
      </c>
      <c r="D63" s="3" t="s">
        <v>174</v>
      </c>
      <c r="E63" s="4">
        <v>301</v>
      </c>
      <c r="F63" s="2" t="s">
        <v>226</v>
      </c>
      <c r="G63" s="48">
        <v>3</v>
      </c>
      <c r="H63" s="36">
        <v>8</v>
      </c>
      <c r="I63" s="16" t="s">
        <v>304</v>
      </c>
      <c r="J63" s="1" t="str">
        <f t="shared" si="5"/>
        <v>3.3.90.30.22.01.0003.000002-01 - 301 - RIACHO F 2 RA XXI</v>
      </c>
      <c r="K63" s="1" t="str">
        <f t="shared" si="6"/>
        <v>3.3.90.30.22.01.0003.000002-01 - 301</v>
      </c>
      <c r="L63" s="1">
        <f t="shared" si="7"/>
        <v>10</v>
      </c>
    </row>
    <row r="64" spans="1:12" ht="21" x14ac:dyDescent="0.25">
      <c r="A64" s="7" t="s">
        <v>223</v>
      </c>
      <c r="B64" s="3" t="s">
        <v>224</v>
      </c>
      <c r="C64" s="3" t="s">
        <v>225</v>
      </c>
      <c r="D64" s="3" t="s">
        <v>174</v>
      </c>
      <c r="E64" s="4">
        <v>80</v>
      </c>
      <c r="F64" s="2" t="s">
        <v>222</v>
      </c>
      <c r="G64" s="48">
        <v>8</v>
      </c>
      <c r="H64" s="36">
        <v>1</v>
      </c>
      <c r="I64" s="16" t="s">
        <v>304</v>
      </c>
      <c r="J64" s="1" t="str">
        <f t="shared" si="5"/>
        <v>3.3.90.30.22.01.0003.000002-01 - 80 - SEE</v>
      </c>
      <c r="K64" s="1" t="str">
        <f t="shared" si="6"/>
        <v>3.3.90.30.22.01.0003.000002-01 - 80</v>
      </c>
      <c r="L64" s="1">
        <f t="shared" si="7"/>
        <v>1</v>
      </c>
    </row>
    <row r="65" spans="1:12" ht="10.5" x14ac:dyDescent="0.25">
      <c r="A65" s="7" t="s">
        <v>227</v>
      </c>
      <c r="B65" s="3" t="s">
        <v>228</v>
      </c>
      <c r="C65" s="3" t="s">
        <v>229</v>
      </c>
      <c r="D65" s="3" t="s">
        <v>174</v>
      </c>
      <c r="E65" s="4">
        <v>431</v>
      </c>
      <c r="F65" s="2" t="s">
        <v>173</v>
      </c>
      <c r="G65" s="48">
        <v>0</v>
      </c>
      <c r="H65" s="36">
        <v>3</v>
      </c>
      <c r="I65" s="16" t="s">
        <v>304</v>
      </c>
      <c r="J65" s="1" t="str">
        <f t="shared" si="5"/>
        <v>3.3.90.30.22.01.0015.000002-01 - 431 - SEDESTMIDH</v>
      </c>
      <c r="K65" s="1" t="str">
        <f t="shared" si="6"/>
        <v>3.3.90.30.22.01.0015.000002-01 - 431</v>
      </c>
      <c r="L65" s="1">
        <f t="shared" si="7"/>
        <v>4</v>
      </c>
    </row>
    <row r="66" spans="1:12" ht="10.5" x14ac:dyDescent="0.25">
      <c r="A66" s="7" t="s">
        <v>227</v>
      </c>
      <c r="B66" s="3" t="s">
        <v>228</v>
      </c>
      <c r="C66" s="3" t="s">
        <v>229</v>
      </c>
      <c r="D66" s="3" t="s">
        <v>174</v>
      </c>
      <c r="E66" s="4">
        <v>366</v>
      </c>
      <c r="F66" s="2" t="s">
        <v>207</v>
      </c>
      <c r="G66" s="48">
        <v>5</v>
      </c>
      <c r="H66" s="36">
        <v>4</v>
      </c>
      <c r="I66" s="16" t="s">
        <v>304</v>
      </c>
      <c r="J66" s="1" t="str">
        <f t="shared" si="5"/>
        <v>3.3.90.30.22.01.0015.000002-01 - 366 - VICENTE PIRES RA XXX</v>
      </c>
      <c r="K66" s="1" t="str">
        <f t="shared" si="6"/>
        <v>3.3.90.30.22.01.0015.000002-01 - 366</v>
      </c>
      <c r="L66" s="1">
        <f t="shared" si="7"/>
        <v>5</v>
      </c>
    </row>
    <row r="67" spans="1:12" ht="10.5" x14ac:dyDescent="0.25">
      <c r="A67" s="7" t="s">
        <v>227</v>
      </c>
      <c r="B67" s="3" t="s">
        <v>228</v>
      </c>
      <c r="C67" s="3" t="s">
        <v>229</v>
      </c>
      <c r="D67" s="3" t="s">
        <v>174</v>
      </c>
      <c r="E67" s="4">
        <v>150</v>
      </c>
      <c r="F67" s="2" t="s">
        <v>195</v>
      </c>
      <c r="G67" s="48">
        <v>0</v>
      </c>
      <c r="H67" s="36">
        <v>2</v>
      </c>
      <c r="I67" s="16" t="s">
        <v>304</v>
      </c>
      <c r="J67" s="1" t="str">
        <f t="shared" si="5"/>
        <v>3.3.90.30.22.01.0015.000002-01 - 150 - SEC</v>
      </c>
      <c r="K67" s="1" t="str">
        <f t="shared" si="6"/>
        <v>3.3.90.30.22.01.0015.000002-01 - 150</v>
      </c>
      <c r="L67" s="1">
        <f t="shared" si="7"/>
        <v>3</v>
      </c>
    </row>
    <row r="68" spans="1:12" ht="10.5" x14ac:dyDescent="0.25">
      <c r="A68" s="7" t="s">
        <v>230</v>
      </c>
      <c r="B68" s="3" t="s">
        <v>231</v>
      </c>
      <c r="C68" s="3" t="s">
        <v>338</v>
      </c>
      <c r="D68" s="3" t="s">
        <v>187</v>
      </c>
      <c r="E68" s="4">
        <v>431</v>
      </c>
      <c r="F68" s="2" t="s">
        <v>173</v>
      </c>
      <c r="G68" s="48">
        <v>0</v>
      </c>
      <c r="H68" s="36">
        <v>53</v>
      </c>
      <c r="I68" s="16" t="s">
        <v>304</v>
      </c>
      <c r="J68" s="1" t="str">
        <f t="shared" si="5"/>
        <v>3.3.90.30.22.01.0001.000009-01 - 431 - SEDESTMIDH</v>
      </c>
      <c r="K68" s="1" t="str">
        <f t="shared" si="6"/>
        <v>3.3.90.30.22.01.0001.000009-01 - 431</v>
      </c>
      <c r="L68" s="1">
        <f t="shared" si="7"/>
        <v>66</v>
      </c>
    </row>
    <row r="69" spans="1:12" ht="10.5" x14ac:dyDescent="0.25">
      <c r="A69" s="7" t="s">
        <v>230</v>
      </c>
      <c r="B69" s="3" t="s">
        <v>231</v>
      </c>
      <c r="C69" s="3" t="s">
        <v>338</v>
      </c>
      <c r="D69" s="3" t="s">
        <v>187</v>
      </c>
      <c r="E69" s="4">
        <v>50</v>
      </c>
      <c r="F69" s="2" t="s">
        <v>192</v>
      </c>
      <c r="G69" s="48">
        <v>0</v>
      </c>
      <c r="H69" s="36">
        <v>69</v>
      </c>
      <c r="I69" s="16" t="s">
        <v>304</v>
      </c>
      <c r="J69" s="1" t="str">
        <f t="shared" si="5"/>
        <v>3.3.90.30.22.01.0001.000009-01 - 50 - SSP</v>
      </c>
      <c r="K69" s="1" t="str">
        <f t="shared" si="6"/>
        <v>3.3.90.30.22.01.0001.000009-01 - 50</v>
      </c>
      <c r="L69" s="1">
        <f t="shared" si="7"/>
        <v>86</v>
      </c>
    </row>
    <row r="70" spans="1:12" ht="10.5" x14ac:dyDescent="0.25">
      <c r="A70" s="7" t="s">
        <v>230</v>
      </c>
      <c r="B70" s="3" t="s">
        <v>231</v>
      </c>
      <c r="C70" s="3" t="s">
        <v>338</v>
      </c>
      <c r="D70" s="3" t="s">
        <v>187</v>
      </c>
      <c r="E70" s="4">
        <v>417</v>
      </c>
      <c r="F70" s="2" t="s">
        <v>172</v>
      </c>
      <c r="G70" s="48">
        <v>0</v>
      </c>
      <c r="H70" s="36">
        <v>80</v>
      </c>
      <c r="I70" s="16" t="s">
        <v>304</v>
      </c>
      <c r="J70" s="1" t="str">
        <f t="shared" si="5"/>
        <v>3.3.90.30.22.01.0001.000009-01 - 417 - SECRIANCA</v>
      </c>
      <c r="K70" s="1" t="str">
        <f t="shared" si="6"/>
        <v>3.3.90.30.22.01.0001.000009-01 - 417</v>
      </c>
      <c r="L70" s="1">
        <f t="shared" si="7"/>
        <v>100</v>
      </c>
    </row>
    <row r="71" spans="1:12" ht="10.5" x14ac:dyDescent="0.25">
      <c r="A71" s="7" t="s">
        <v>230</v>
      </c>
      <c r="B71" s="3" t="s">
        <v>231</v>
      </c>
      <c r="C71" s="3" t="s">
        <v>338</v>
      </c>
      <c r="D71" s="3" t="s">
        <v>187</v>
      </c>
      <c r="E71" s="4">
        <v>391</v>
      </c>
      <c r="F71" s="2" t="s">
        <v>181</v>
      </c>
      <c r="G71" s="48">
        <v>18</v>
      </c>
      <c r="H71" s="36">
        <v>3</v>
      </c>
      <c r="I71" s="16" t="s">
        <v>304</v>
      </c>
      <c r="J71" s="1" t="str">
        <f t="shared" si="5"/>
        <v>3.3.90.30.22.01.0001.000009-01 - 391 - IBRAM</v>
      </c>
      <c r="K71" s="1" t="str">
        <f t="shared" si="6"/>
        <v>3.3.90.30.22.01.0001.000009-01 - 391</v>
      </c>
      <c r="L71" s="1">
        <f t="shared" si="7"/>
        <v>4</v>
      </c>
    </row>
    <row r="72" spans="1:12" ht="21" x14ac:dyDescent="0.25">
      <c r="A72" s="7" t="s">
        <v>339</v>
      </c>
      <c r="B72" s="3" t="s">
        <v>231</v>
      </c>
      <c r="C72" s="3" t="s">
        <v>351</v>
      </c>
      <c r="D72" s="3" t="s">
        <v>174</v>
      </c>
      <c r="E72" s="4">
        <v>301</v>
      </c>
      <c r="F72" s="2" t="s">
        <v>226</v>
      </c>
      <c r="G72" s="48">
        <v>0</v>
      </c>
      <c r="H72" s="36">
        <v>3807</v>
      </c>
      <c r="I72" s="16" t="s">
        <v>304</v>
      </c>
      <c r="J72" s="1" t="str">
        <f t="shared" si="5"/>
        <v>3.3.90.30.22.01.0001.000010-01 - 301 - RIACHO F 2 RA XXI</v>
      </c>
      <c r="K72" s="1" t="str">
        <f t="shared" si="6"/>
        <v>3.3.90.30.22.01.0001.000010-01 - 301</v>
      </c>
      <c r="L72" s="1">
        <f t="shared" si="7"/>
        <v>4759</v>
      </c>
    </row>
    <row r="73" spans="1:12" ht="21" x14ac:dyDescent="0.25">
      <c r="A73" s="7" t="s">
        <v>339</v>
      </c>
      <c r="B73" s="3" t="s">
        <v>231</v>
      </c>
      <c r="C73" s="3" t="s">
        <v>351</v>
      </c>
      <c r="D73" s="3" t="s">
        <v>174</v>
      </c>
      <c r="E73" s="4">
        <v>50</v>
      </c>
      <c r="F73" s="2" t="s">
        <v>192</v>
      </c>
      <c r="G73" s="48">
        <v>0</v>
      </c>
      <c r="H73" s="36">
        <v>8</v>
      </c>
      <c r="I73" s="16" t="s">
        <v>304</v>
      </c>
      <c r="J73" s="1" t="str">
        <f t="shared" si="5"/>
        <v>3.3.90.30.22.01.0001.000010-01 - 50 - SSP</v>
      </c>
      <c r="K73" s="1" t="str">
        <f t="shared" si="6"/>
        <v>3.3.90.30.22.01.0001.000010-01 - 50</v>
      </c>
      <c r="L73" s="1">
        <f t="shared" si="7"/>
        <v>10</v>
      </c>
    </row>
    <row r="74" spans="1:12" ht="21" x14ac:dyDescent="0.25">
      <c r="A74" s="7" t="s">
        <v>339</v>
      </c>
      <c r="B74" s="3" t="s">
        <v>231</v>
      </c>
      <c r="C74" s="3" t="s">
        <v>350</v>
      </c>
      <c r="D74" s="3" t="s">
        <v>174</v>
      </c>
      <c r="E74" s="4">
        <v>132</v>
      </c>
      <c r="F74" s="2" t="s">
        <v>200</v>
      </c>
      <c r="G74" s="48">
        <v>3831</v>
      </c>
      <c r="H74" s="36">
        <v>1892</v>
      </c>
      <c r="I74" s="16" t="s">
        <v>304</v>
      </c>
      <c r="J74" s="1" t="str">
        <f t="shared" si="5"/>
        <v>3.3.90.30.22.01.0001.000010-01 - 132 - TAGUA RA III</v>
      </c>
      <c r="K74" s="1" t="str">
        <f t="shared" si="6"/>
        <v>3.3.90.30.22.01.0001.000010-01 - 132</v>
      </c>
      <c r="L74" s="1">
        <f t="shared" si="7"/>
        <v>2365</v>
      </c>
    </row>
    <row r="75" spans="1:12" ht="21" x14ac:dyDescent="0.25">
      <c r="A75" s="7" t="s">
        <v>339</v>
      </c>
      <c r="B75" s="3" t="s">
        <v>231</v>
      </c>
      <c r="C75" s="3" t="s">
        <v>351</v>
      </c>
      <c r="D75" s="3" t="s">
        <v>174</v>
      </c>
      <c r="E75" s="4">
        <v>138</v>
      </c>
      <c r="F75" s="2" t="s">
        <v>232</v>
      </c>
      <c r="G75" s="48">
        <v>119</v>
      </c>
      <c r="H75" s="36">
        <v>74</v>
      </c>
      <c r="I75" s="16" t="s">
        <v>304</v>
      </c>
      <c r="J75" s="1" t="str">
        <f t="shared" si="5"/>
        <v>3.3.90.30.22.01.0001.000010-01 - 138 - CEILANDIA RA IX</v>
      </c>
      <c r="K75" s="1" t="str">
        <f t="shared" si="6"/>
        <v>3.3.90.30.22.01.0001.000010-01 - 138</v>
      </c>
      <c r="L75" s="1">
        <f t="shared" si="7"/>
        <v>93</v>
      </c>
    </row>
    <row r="76" spans="1:12" ht="21" x14ac:dyDescent="0.25">
      <c r="A76" s="7" t="s">
        <v>339</v>
      </c>
      <c r="B76" s="3" t="s">
        <v>231</v>
      </c>
      <c r="C76" s="3" t="s">
        <v>350</v>
      </c>
      <c r="D76" s="3" t="s">
        <v>174</v>
      </c>
      <c r="E76" s="4">
        <v>94</v>
      </c>
      <c r="F76" s="2" t="s">
        <v>212</v>
      </c>
      <c r="G76" s="48">
        <v>0</v>
      </c>
      <c r="H76" s="36">
        <v>54</v>
      </c>
      <c r="I76" s="16" t="s">
        <v>304</v>
      </c>
      <c r="J76" s="1" t="str">
        <f t="shared" si="5"/>
        <v>3.3.90.30.22.01.0001.000010-01 - 94 - SLU</v>
      </c>
      <c r="K76" s="1" t="str">
        <f t="shared" si="6"/>
        <v>3.3.90.30.22.01.0001.000010-01 - 94</v>
      </c>
      <c r="L76" s="1">
        <f t="shared" si="7"/>
        <v>68</v>
      </c>
    </row>
    <row r="77" spans="1:12" ht="21" x14ac:dyDescent="0.25">
      <c r="A77" s="7" t="s">
        <v>339</v>
      </c>
      <c r="B77" s="3" t="s">
        <v>231</v>
      </c>
      <c r="C77" s="3" t="s">
        <v>351</v>
      </c>
      <c r="D77" s="3" t="s">
        <v>174</v>
      </c>
      <c r="E77" s="4">
        <v>431</v>
      </c>
      <c r="F77" s="2" t="s">
        <v>173</v>
      </c>
      <c r="G77" s="48">
        <v>157</v>
      </c>
      <c r="H77" s="36">
        <v>19</v>
      </c>
      <c r="I77" s="16" t="s">
        <v>304</v>
      </c>
      <c r="J77" s="1" t="str">
        <f t="shared" si="5"/>
        <v>3.3.90.30.22.01.0001.000010-01 - 431 - SEDESTMIDH</v>
      </c>
      <c r="K77" s="1" t="str">
        <f t="shared" si="6"/>
        <v>3.3.90.30.22.01.0001.000010-01 - 431</v>
      </c>
      <c r="L77" s="1">
        <f t="shared" si="7"/>
        <v>24</v>
      </c>
    </row>
    <row r="78" spans="1:12" ht="21" x14ac:dyDescent="0.25">
      <c r="A78" s="7" t="s">
        <v>339</v>
      </c>
      <c r="B78" s="3" t="s">
        <v>231</v>
      </c>
      <c r="C78" s="3" t="s">
        <v>351</v>
      </c>
      <c r="D78" s="3" t="s">
        <v>174</v>
      </c>
      <c r="E78" s="4">
        <v>143</v>
      </c>
      <c r="F78" s="2" t="s">
        <v>233</v>
      </c>
      <c r="G78" s="48">
        <v>0</v>
      </c>
      <c r="H78" s="36">
        <v>27</v>
      </c>
      <c r="I78" s="16" t="s">
        <v>304</v>
      </c>
      <c r="J78" s="1" t="str">
        <f t="shared" si="5"/>
        <v>3.3.90.30.22.01.0001.000010-01 - 143 - STA MA RA XIII</v>
      </c>
      <c r="K78" s="1" t="str">
        <f t="shared" si="6"/>
        <v>3.3.90.30.22.01.0001.000010-01 - 143</v>
      </c>
      <c r="L78" s="1">
        <f t="shared" si="7"/>
        <v>34</v>
      </c>
    </row>
    <row r="79" spans="1:12" ht="21" x14ac:dyDescent="0.25">
      <c r="A79" s="7" t="s">
        <v>339</v>
      </c>
      <c r="B79" s="3" t="s">
        <v>231</v>
      </c>
      <c r="C79" s="3" t="s">
        <v>350</v>
      </c>
      <c r="D79" s="3" t="s">
        <v>174</v>
      </c>
      <c r="E79" s="4">
        <v>145</v>
      </c>
      <c r="F79" s="2" t="s">
        <v>234</v>
      </c>
      <c r="G79" s="48">
        <v>8</v>
      </c>
      <c r="H79" s="36">
        <v>11</v>
      </c>
      <c r="I79" s="16" t="s">
        <v>304</v>
      </c>
      <c r="J79" s="1" t="str">
        <f t="shared" si="5"/>
        <v>3.3.90.30.22.01.0001.000010-01 - 145 - REC EMAS RA XV</v>
      </c>
      <c r="K79" s="1" t="str">
        <f t="shared" si="6"/>
        <v>3.3.90.30.22.01.0001.000010-01 - 145</v>
      </c>
      <c r="L79" s="1">
        <f t="shared" si="7"/>
        <v>14</v>
      </c>
    </row>
    <row r="80" spans="1:12" ht="21" x14ac:dyDescent="0.25">
      <c r="A80" s="7" t="s">
        <v>339</v>
      </c>
      <c r="B80" s="3" t="s">
        <v>231</v>
      </c>
      <c r="C80" s="3" t="s">
        <v>350</v>
      </c>
      <c r="D80" s="3" t="s">
        <v>174</v>
      </c>
      <c r="E80" s="4">
        <v>380</v>
      </c>
      <c r="F80" s="2" t="s">
        <v>191</v>
      </c>
      <c r="G80" s="48">
        <v>0</v>
      </c>
      <c r="H80" s="36">
        <v>45</v>
      </c>
      <c r="I80" s="16" t="s">
        <v>304</v>
      </c>
      <c r="J80" s="1" t="str">
        <f t="shared" si="5"/>
        <v>3.3.90.30.22.01.0001.000010-01 - 380 - I/SEDHS</v>
      </c>
      <c r="K80" s="1" t="str">
        <f t="shared" si="6"/>
        <v>3.3.90.30.22.01.0001.000010-01 - 380</v>
      </c>
      <c r="L80" s="1">
        <f t="shared" si="7"/>
        <v>56</v>
      </c>
    </row>
    <row r="81" spans="1:12" ht="21" x14ac:dyDescent="0.25">
      <c r="A81" s="7" t="s">
        <v>339</v>
      </c>
      <c r="B81" s="3" t="s">
        <v>231</v>
      </c>
      <c r="C81" s="3" t="s">
        <v>350</v>
      </c>
      <c r="D81" s="3" t="s">
        <v>174</v>
      </c>
      <c r="E81" s="4">
        <v>370</v>
      </c>
      <c r="F81" s="2" t="s">
        <v>235</v>
      </c>
      <c r="G81" s="48">
        <v>0</v>
      </c>
      <c r="H81" s="36">
        <v>1098</v>
      </c>
      <c r="I81" s="16" t="s">
        <v>304</v>
      </c>
      <c r="J81" s="1" t="str">
        <f t="shared" si="5"/>
        <v>3.3.90.30.22.01.0001.000010-01 - 370 - SEDES</v>
      </c>
      <c r="K81" s="1" t="str">
        <f t="shared" si="6"/>
        <v>3.3.90.30.22.01.0001.000010-01 - 370</v>
      </c>
      <c r="L81" s="1">
        <f t="shared" si="7"/>
        <v>1373</v>
      </c>
    </row>
    <row r="82" spans="1:12" ht="21" x14ac:dyDescent="0.25">
      <c r="A82" s="7" t="s">
        <v>339</v>
      </c>
      <c r="B82" s="3" t="s">
        <v>231</v>
      </c>
      <c r="C82" s="3" t="s">
        <v>350</v>
      </c>
      <c r="D82" s="3" t="s">
        <v>174</v>
      </c>
      <c r="E82" s="4">
        <v>431</v>
      </c>
      <c r="F82" s="2" t="s">
        <v>173</v>
      </c>
      <c r="G82" s="48">
        <v>2</v>
      </c>
      <c r="H82" s="36">
        <v>3</v>
      </c>
      <c r="I82" s="16" t="s">
        <v>304</v>
      </c>
      <c r="J82" s="1" t="str">
        <f t="shared" si="5"/>
        <v>3.3.90.30.22.01.0001.000010-01 - 431 - SEDESTMIDH</v>
      </c>
      <c r="K82" s="1" t="str">
        <f t="shared" si="6"/>
        <v>3.3.90.30.22.01.0001.000010-01 - 431</v>
      </c>
      <c r="L82" s="1">
        <f t="shared" si="7"/>
        <v>4</v>
      </c>
    </row>
    <row r="83" spans="1:12" ht="21" x14ac:dyDescent="0.25">
      <c r="A83" s="7" t="s">
        <v>339</v>
      </c>
      <c r="B83" s="3" t="s">
        <v>231</v>
      </c>
      <c r="C83" s="3" t="s">
        <v>350</v>
      </c>
      <c r="D83" s="3" t="s">
        <v>174</v>
      </c>
      <c r="E83" s="4">
        <v>197</v>
      </c>
      <c r="F83" s="2" t="s">
        <v>218</v>
      </c>
      <c r="G83" s="48">
        <v>0</v>
      </c>
      <c r="H83" s="36">
        <v>95</v>
      </c>
      <c r="I83" s="16" t="s">
        <v>304</v>
      </c>
      <c r="J83" s="1" t="str">
        <f t="shared" si="5"/>
        <v>3.3.90.30.22.01.0001.000010-01 - 197 - ADASA</v>
      </c>
      <c r="K83" s="1" t="str">
        <f t="shared" si="6"/>
        <v>3.3.90.30.22.01.0001.000010-01 - 197</v>
      </c>
      <c r="L83" s="1">
        <f t="shared" si="7"/>
        <v>119</v>
      </c>
    </row>
    <row r="84" spans="1:12" ht="21" x14ac:dyDescent="0.25">
      <c r="A84" s="7" t="s">
        <v>339</v>
      </c>
      <c r="B84" s="3" t="s">
        <v>231</v>
      </c>
      <c r="C84" s="3" t="s">
        <v>350</v>
      </c>
      <c r="D84" s="3" t="s">
        <v>174</v>
      </c>
      <c r="E84" s="4">
        <v>56</v>
      </c>
      <c r="F84" s="2" t="s">
        <v>236</v>
      </c>
      <c r="G84" s="48">
        <v>0</v>
      </c>
      <c r="H84" s="36">
        <v>174</v>
      </c>
      <c r="I84" s="16" t="s">
        <v>304</v>
      </c>
      <c r="J84" s="1" t="str">
        <f t="shared" si="5"/>
        <v>3.3.90.30.22.01.0001.000010-01 - 56 - FUNAP</v>
      </c>
      <c r="K84" s="1" t="str">
        <f t="shared" si="6"/>
        <v>3.3.90.30.22.01.0001.000010-01 - 56</v>
      </c>
      <c r="L84" s="1">
        <f t="shared" si="7"/>
        <v>218</v>
      </c>
    </row>
    <row r="85" spans="1:12" ht="21" x14ac:dyDescent="0.25">
      <c r="A85" s="7" t="s">
        <v>339</v>
      </c>
      <c r="B85" s="3" t="s">
        <v>231</v>
      </c>
      <c r="C85" s="3" t="s">
        <v>350</v>
      </c>
      <c r="D85" s="3" t="s">
        <v>174</v>
      </c>
      <c r="E85" s="4">
        <v>134</v>
      </c>
      <c r="F85" s="2" t="s">
        <v>205</v>
      </c>
      <c r="G85" s="48">
        <v>0</v>
      </c>
      <c r="H85" s="36">
        <v>43</v>
      </c>
      <c r="I85" s="16" t="s">
        <v>304</v>
      </c>
      <c r="J85" s="1" t="str">
        <f t="shared" si="5"/>
        <v>3.3.90.30.22.01.0001.000010-01 - 134 - SOBRADINHO RA V</v>
      </c>
      <c r="K85" s="1" t="str">
        <f t="shared" si="6"/>
        <v>3.3.90.30.22.01.0001.000010-01 - 134</v>
      </c>
      <c r="L85" s="1">
        <f t="shared" si="7"/>
        <v>54</v>
      </c>
    </row>
    <row r="86" spans="1:12" ht="21" x14ac:dyDescent="0.25">
      <c r="A86" s="7" t="s">
        <v>339</v>
      </c>
      <c r="B86" s="3" t="s">
        <v>231</v>
      </c>
      <c r="C86" s="3" t="s">
        <v>350</v>
      </c>
      <c r="D86" s="3" t="s">
        <v>174</v>
      </c>
      <c r="E86" s="4">
        <v>143</v>
      </c>
      <c r="F86" s="2" t="s">
        <v>233</v>
      </c>
      <c r="G86" s="48">
        <v>0</v>
      </c>
      <c r="H86" s="36">
        <v>990</v>
      </c>
      <c r="I86" s="16" t="s">
        <v>304</v>
      </c>
      <c r="J86" s="1" t="str">
        <f t="shared" si="5"/>
        <v>3.3.90.30.22.01.0001.000010-01 - 143 - STA MA RA XIII</v>
      </c>
      <c r="K86" s="1" t="str">
        <f t="shared" si="6"/>
        <v>3.3.90.30.22.01.0001.000010-01 - 143</v>
      </c>
      <c r="L86" s="1">
        <f t="shared" si="7"/>
        <v>1238</v>
      </c>
    </row>
    <row r="87" spans="1:12" ht="21" x14ac:dyDescent="0.25">
      <c r="A87" s="7" t="s">
        <v>339</v>
      </c>
      <c r="B87" s="3" t="s">
        <v>231</v>
      </c>
      <c r="C87" s="3" t="s">
        <v>350</v>
      </c>
      <c r="D87" s="3" t="s">
        <v>174</v>
      </c>
      <c r="E87" s="4">
        <v>196</v>
      </c>
      <c r="F87" s="2" t="s">
        <v>179</v>
      </c>
      <c r="G87" s="48">
        <v>0</v>
      </c>
      <c r="H87" s="36">
        <v>45</v>
      </c>
      <c r="I87" s="16" t="s">
        <v>304</v>
      </c>
      <c r="J87" s="1" t="str">
        <f t="shared" si="5"/>
        <v>3.3.90.30.22.01.0001.000010-01 - 196 - FJZB</v>
      </c>
      <c r="K87" s="1" t="str">
        <f t="shared" si="6"/>
        <v>3.3.90.30.22.01.0001.000010-01 - 196</v>
      </c>
      <c r="L87" s="1">
        <f t="shared" si="7"/>
        <v>56</v>
      </c>
    </row>
    <row r="88" spans="1:12" ht="21" x14ac:dyDescent="0.25">
      <c r="A88" s="7" t="s">
        <v>339</v>
      </c>
      <c r="B88" s="3" t="s">
        <v>231</v>
      </c>
      <c r="C88" s="3" t="s">
        <v>350</v>
      </c>
      <c r="D88" s="3" t="s">
        <v>174</v>
      </c>
      <c r="E88" s="4">
        <v>90</v>
      </c>
      <c r="F88" s="2" t="s">
        <v>216</v>
      </c>
      <c r="G88" s="48">
        <v>0</v>
      </c>
      <c r="H88" s="36">
        <v>603</v>
      </c>
      <c r="I88" s="16" t="s">
        <v>304</v>
      </c>
      <c r="J88" s="1" t="str">
        <f t="shared" si="5"/>
        <v>3.3.90.30.22.01.0001.000010-01 - 90 - SEMOB</v>
      </c>
      <c r="K88" s="1" t="str">
        <f t="shared" si="6"/>
        <v>3.3.90.30.22.01.0001.000010-01 - 90</v>
      </c>
      <c r="L88" s="1">
        <f t="shared" si="7"/>
        <v>754</v>
      </c>
    </row>
    <row r="89" spans="1:12" ht="21" x14ac:dyDescent="0.25">
      <c r="A89" s="7" t="s">
        <v>339</v>
      </c>
      <c r="B89" s="3" t="s">
        <v>231</v>
      </c>
      <c r="C89" s="3" t="s">
        <v>350</v>
      </c>
      <c r="D89" s="3" t="s">
        <v>174</v>
      </c>
      <c r="E89" s="4">
        <v>112</v>
      </c>
      <c r="F89" s="2" t="s">
        <v>219</v>
      </c>
      <c r="G89" s="48">
        <v>0</v>
      </c>
      <c r="H89" s="36">
        <v>140</v>
      </c>
      <c r="I89" s="16" t="s">
        <v>304</v>
      </c>
      <c r="J89" s="1" t="str">
        <f t="shared" si="5"/>
        <v>3.3.90.30.22.01.0001.000010-01 - 112 - NOVACAP</v>
      </c>
      <c r="K89" s="1" t="str">
        <f t="shared" si="6"/>
        <v>3.3.90.30.22.01.0001.000010-01 - 112</v>
      </c>
      <c r="L89" s="1">
        <f t="shared" si="7"/>
        <v>175</v>
      </c>
    </row>
    <row r="90" spans="1:12" ht="21" x14ac:dyDescent="0.25">
      <c r="A90" s="7" t="s">
        <v>339</v>
      </c>
      <c r="B90" s="3" t="s">
        <v>231</v>
      </c>
      <c r="C90" s="3" t="s">
        <v>350</v>
      </c>
      <c r="D90" s="3" t="s">
        <v>174</v>
      </c>
      <c r="E90" s="4">
        <v>145</v>
      </c>
      <c r="F90" s="2" t="s">
        <v>234</v>
      </c>
      <c r="G90" s="48">
        <v>0</v>
      </c>
      <c r="H90" s="36">
        <v>1</v>
      </c>
      <c r="I90" s="16" t="s">
        <v>304</v>
      </c>
      <c r="J90" s="1" t="str">
        <f t="shared" si="5"/>
        <v>3.3.90.30.22.01.0001.000010-01 - 145 - REC EMAS RA XV</v>
      </c>
      <c r="K90" s="1" t="str">
        <f t="shared" si="6"/>
        <v>3.3.90.30.22.01.0001.000010-01 - 145</v>
      </c>
      <c r="L90" s="1">
        <f t="shared" si="7"/>
        <v>1</v>
      </c>
    </row>
    <row r="91" spans="1:12" ht="21" x14ac:dyDescent="0.25">
      <c r="A91" s="7" t="s">
        <v>339</v>
      </c>
      <c r="B91" s="3" t="s">
        <v>231</v>
      </c>
      <c r="C91" s="3" t="s">
        <v>350</v>
      </c>
      <c r="D91" s="3" t="s">
        <v>174</v>
      </c>
      <c r="E91" s="4">
        <v>300</v>
      </c>
      <c r="F91" s="2" t="s">
        <v>237</v>
      </c>
      <c r="G91" s="48">
        <v>0</v>
      </c>
      <c r="H91" s="36">
        <v>52</v>
      </c>
      <c r="I91" s="16" t="s">
        <v>304</v>
      </c>
      <c r="J91" s="1" t="str">
        <f t="shared" si="5"/>
        <v>3.3.90.30.22.01.0001.000010-01 - 300 - AGUAS CLARAS RA XX</v>
      </c>
      <c r="K91" s="1" t="str">
        <f t="shared" si="6"/>
        <v>3.3.90.30.22.01.0001.000010-01 - 300</v>
      </c>
      <c r="L91" s="1">
        <f t="shared" si="7"/>
        <v>65</v>
      </c>
    </row>
    <row r="92" spans="1:12" ht="21" x14ac:dyDescent="0.25">
      <c r="A92" s="7" t="s">
        <v>339</v>
      </c>
      <c r="B92" s="3" t="s">
        <v>231</v>
      </c>
      <c r="C92" s="3" t="s">
        <v>350</v>
      </c>
      <c r="D92" s="3" t="s">
        <v>174</v>
      </c>
      <c r="E92" s="4">
        <v>94</v>
      </c>
      <c r="F92" s="2" t="s">
        <v>212</v>
      </c>
      <c r="G92" s="48">
        <v>292</v>
      </c>
      <c r="H92" s="36">
        <v>197</v>
      </c>
      <c r="I92" s="16" t="s">
        <v>304</v>
      </c>
      <c r="J92" s="1" t="str">
        <f t="shared" si="5"/>
        <v>3.3.90.30.22.01.0001.000010-01 - 94 - SLU</v>
      </c>
      <c r="K92" s="1" t="str">
        <f t="shared" si="6"/>
        <v>3.3.90.30.22.01.0001.000010-01 - 94</v>
      </c>
      <c r="L92" s="1">
        <f t="shared" si="7"/>
        <v>246</v>
      </c>
    </row>
    <row r="93" spans="1:12" ht="21" x14ac:dyDescent="0.25">
      <c r="A93" s="7" t="s">
        <v>339</v>
      </c>
      <c r="B93" s="3" t="s">
        <v>231</v>
      </c>
      <c r="C93" s="3" t="s">
        <v>350</v>
      </c>
      <c r="D93" s="3" t="s">
        <v>174</v>
      </c>
      <c r="E93" s="4">
        <v>380</v>
      </c>
      <c r="F93" s="2" t="s">
        <v>191</v>
      </c>
      <c r="G93" s="48">
        <v>0</v>
      </c>
      <c r="H93" s="36">
        <v>5</v>
      </c>
      <c r="I93" s="16" t="s">
        <v>304</v>
      </c>
      <c r="J93" s="1" t="str">
        <f t="shared" si="5"/>
        <v>3.3.90.30.22.01.0001.000010-01 - 380 - I/SEDHS</v>
      </c>
      <c r="K93" s="1" t="str">
        <f t="shared" si="6"/>
        <v>3.3.90.30.22.01.0001.000010-01 - 380</v>
      </c>
      <c r="L93" s="1">
        <f t="shared" si="7"/>
        <v>6</v>
      </c>
    </row>
    <row r="94" spans="1:12" ht="21" x14ac:dyDescent="0.25">
      <c r="A94" s="7" t="s">
        <v>339</v>
      </c>
      <c r="B94" s="3" t="s">
        <v>231</v>
      </c>
      <c r="C94" s="3" t="s">
        <v>350</v>
      </c>
      <c r="D94" s="3" t="s">
        <v>174</v>
      </c>
      <c r="E94" s="4">
        <v>80</v>
      </c>
      <c r="F94" s="2" t="s">
        <v>222</v>
      </c>
      <c r="G94" s="48">
        <v>36</v>
      </c>
      <c r="H94" s="36">
        <v>17</v>
      </c>
      <c r="I94" s="16" t="s">
        <v>304</v>
      </c>
      <c r="J94" s="1" t="str">
        <f t="shared" si="5"/>
        <v>3.3.90.30.22.01.0001.000010-01 - 80 - SEE</v>
      </c>
      <c r="K94" s="1" t="str">
        <f t="shared" si="6"/>
        <v>3.3.90.30.22.01.0001.000010-01 - 80</v>
      </c>
      <c r="L94" s="1">
        <f t="shared" si="7"/>
        <v>21</v>
      </c>
    </row>
    <row r="95" spans="1:12" ht="21" x14ac:dyDescent="0.25">
      <c r="A95" s="7" t="s">
        <v>339</v>
      </c>
      <c r="B95" s="3" t="s">
        <v>231</v>
      </c>
      <c r="C95" s="3" t="s">
        <v>350</v>
      </c>
      <c r="D95" s="3" t="s">
        <v>174</v>
      </c>
      <c r="E95" s="4">
        <v>431</v>
      </c>
      <c r="F95" s="2" t="s">
        <v>173</v>
      </c>
      <c r="G95" s="48">
        <v>0</v>
      </c>
      <c r="H95" s="36">
        <v>83</v>
      </c>
      <c r="I95" s="16" t="s">
        <v>304</v>
      </c>
      <c r="J95" s="1" t="str">
        <f t="shared" si="5"/>
        <v>3.3.90.30.22.01.0001.000010-01 - 431 - SEDESTMIDH</v>
      </c>
      <c r="K95" s="1" t="str">
        <f t="shared" si="6"/>
        <v>3.3.90.30.22.01.0001.000010-01 - 431</v>
      </c>
      <c r="L95" s="1">
        <f t="shared" si="7"/>
        <v>104</v>
      </c>
    </row>
    <row r="96" spans="1:12" ht="21" x14ac:dyDescent="0.25">
      <c r="A96" s="7" t="s">
        <v>339</v>
      </c>
      <c r="B96" s="3" t="s">
        <v>231</v>
      </c>
      <c r="C96" s="3" t="s">
        <v>350</v>
      </c>
      <c r="D96" s="3" t="s">
        <v>174</v>
      </c>
      <c r="E96" s="4">
        <v>50</v>
      </c>
      <c r="F96" s="2" t="s">
        <v>192</v>
      </c>
      <c r="G96" s="48">
        <v>53</v>
      </c>
      <c r="H96" s="36">
        <v>474</v>
      </c>
      <c r="I96" s="16" t="s">
        <v>304</v>
      </c>
      <c r="J96" s="1" t="str">
        <f t="shared" si="5"/>
        <v>3.3.90.30.22.01.0001.000010-01 - 50 - SSP</v>
      </c>
      <c r="K96" s="1" t="str">
        <f t="shared" si="6"/>
        <v>3.3.90.30.22.01.0001.000010-01 - 50</v>
      </c>
      <c r="L96" s="1">
        <f t="shared" si="7"/>
        <v>593</v>
      </c>
    </row>
    <row r="97" spans="1:12" ht="21" x14ac:dyDescent="0.25">
      <c r="A97" s="7" t="s">
        <v>339</v>
      </c>
      <c r="B97" s="3" t="s">
        <v>231</v>
      </c>
      <c r="C97" s="3" t="s">
        <v>350</v>
      </c>
      <c r="D97" s="3" t="s">
        <v>174</v>
      </c>
      <c r="E97" s="4">
        <v>400</v>
      </c>
      <c r="F97" s="2" t="s">
        <v>193</v>
      </c>
      <c r="G97" s="48">
        <v>534</v>
      </c>
      <c r="H97" s="36">
        <v>733</v>
      </c>
      <c r="I97" s="16" t="s">
        <v>304</v>
      </c>
      <c r="J97" s="1" t="str">
        <f t="shared" si="5"/>
        <v>3.3.90.30.22.01.0001.000010-01 - 400 - SEJUS</v>
      </c>
      <c r="K97" s="1" t="str">
        <f t="shared" si="6"/>
        <v>3.3.90.30.22.01.0001.000010-01 - 400</v>
      </c>
      <c r="L97" s="1">
        <f t="shared" si="7"/>
        <v>916</v>
      </c>
    </row>
    <row r="98" spans="1:12" ht="21" x14ac:dyDescent="0.25">
      <c r="A98" s="7" t="s">
        <v>339</v>
      </c>
      <c r="B98" s="3" t="s">
        <v>231</v>
      </c>
      <c r="C98" s="3" t="s">
        <v>350</v>
      </c>
      <c r="D98" s="3" t="s">
        <v>174</v>
      </c>
      <c r="E98" s="4">
        <v>63</v>
      </c>
      <c r="F98" s="2" t="s">
        <v>238</v>
      </c>
      <c r="G98" s="48">
        <v>0</v>
      </c>
      <c r="H98" s="36">
        <v>40</v>
      </c>
      <c r="I98" s="16" t="s">
        <v>304</v>
      </c>
      <c r="J98" s="1" t="str">
        <f t="shared" si="5"/>
        <v>3.3.90.30.22.01.0001.000010-01 - 63 - FHB</v>
      </c>
      <c r="K98" s="1" t="str">
        <f t="shared" si="6"/>
        <v>3.3.90.30.22.01.0001.000010-01 - 63</v>
      </c>
      <c r="L98" s="1">
        <f t="shared" si="7"/>
        <v>50</v>
      </c>
    </row>
    <row r="99" spans="1:12" ht="21" x14ac:dyDescent="0.25">
      <c r="A99" s="7" t="s">
        <v>339</v>
      </c>
      <c r="B99" s="3" t="s">
        <v>231</v>
      </c>
      <c r="C99" s="3" t="s">
        <v>350</v>
      </c>
      <c r="D99" s="3" t="s">
        <v>174</v>
      </c>
      <c r="E99" s="4">
        <v>306</v>
      </c>
      <c r="F99" s="2" t="s">
        <v>171</v>
      </c>
      <c r="G99" s="48">
        <v>575</v>
      </c>
      <c r="H99" s="36">
        <v>58</v>
      </c>
      <c r="I99" s="16" t="s">
        <v>304</v>
      </c>
      <c r="J99" s="1" t="str">
        <f t="shared" si="5"/>
        <v>3.3.90.30.22.01.0001.000010-01 - 306 - SCIA RA XXV</v>
      </c>
      <c r="K99" s="1" t="str">
        <f t="shared" si="6"/>
        <v>3.3.90.30.22.01.0001.000010-01 - 306</v>
      </c>
      <c r="L99" s="1">
        <f t="shared" si="7"/>
        <v>73</v>
      </c>
    </row>
    <row r="100" spans="1:12" ht="21" x14ac:dyDescent="0.25">
      <c r="A100" s="7" t="s">
        <v>339</v>
      </c>
      <c r="B100" s="3" t="s">
        <v>231</v>
      </c>
      <c r="C100" s="3" t="s">
        <v>350</v>
      </c>
      <c r="D100" s="3" t="s">
        <v>174</v>
      </c>
      <c r="E100" s="4">
        <v>2</v>
      </c>
      <c r="F100" s="2" t="s">
        <v>180</v>
      </c>
      <c r="G100" s="48">
        <v>10</v>
      </c>
      <c r="H100" s="36">
        <v>5</v>
      </c>
      <c r="I100" s="16" t="s">
        <v>304</v>
      </c>
      <c r="J100" s="1" t="str">
        <f t="shared" si="5"/>
        <v>3.3.90.30.22.01.0001.000010-01 - 2 - CASA CIVIL</v>
      </c>
      <c r="K100" s="1" t="str">
        <f t="shared" si="6"/>
        <v>3.3.90.30.22.01.0001.000010-01 - 2</v>
      </c>
      <c r="L100" s="1">
        <f t="shared" si="7"/>
        <v>6</v>
      </c>
    </row>
    <row r="101" spans="1:12" ht="21" x14ac:dyDescent="0.25">
      <c r="A101" s="7" t="s">
        <v>339</v>
      </c>
      <c r="B101" s="3" t="s">
        <v>231</v>
      </c>
      <c r="C101" s="3" t="s">
        <v>350</v>
      </c>
      <c r="D101" s="3" t="s">
        <v>174</v>
      </c>
      <c r="E101" s="4">
        <v>393</v>
      </c>
      <c r="F101" s="2" t="s">
        <v>239</v>
      </c>
      <c r="G101" s="48">
        <v>49</v>
      </c>
      <c r="H101" s="36">
        <v>1</v>
      </c>
      <c r="I101" s="16" t="s">
        <v>304</v>
      </c>
      <c r="J101" s="1" t="str">
        <f t="shared" si="5"/>
        <v>3.3.90.30.22.01.0001.000010-01 - 393 - SEMA</v>
      </c>
      <c r="K101" s="1" t="str">
        <f t="shared" si="6"/>
        <v>3.3.90.30.22.01.0001.000010-01 - 393</v>
      </c>
      <c r="L101" s="1">
        <f t="shared" si="7"/>
        <v>1</v>
      </c>
    </row>
    <row r="102" spans="1:12" ht="21" x14ac:dyDescent="0.25">
      <c r="A102" s="7" t="s">
        <v>339</v>
      </c>
      <c r="B102" s="3" t="s">
        <v>231</v>
      </c>
      <c r="C102" s="3" t="s">
        <v>350</v>
      </c>
      <c r="D102" s="3" t="s">
        <v>174</v>
      </c>
      <c r="E102" s="4">
        <v>121</v>
      </c>
      <c r="F102" s="2" t="s">
        <v>194</v>
      </c>
      <c r="G102" s="48">
        <v>0</v>
      </c>
      <c r="H102" s="36">
        <v>3</v>
      </c>
      <c r="I102" s="16" t="s">
        <v>304</v>
      </c>
      <c r="J102" s="1" t="str">
        <f t="shared" si="5"/>
        <v>3.3.90.30.22.01.0001.000010-01 - 121 - CODEPLAN</v>
      </c>
      <c r="K102" s="1" t="str">
        <f t="shared" si="6"/>
        <v>3.3.90.30.22.01.0001.000010-01 - 121</v>
      </c>
      <c r="L102" s="1">
        <f t="shared" si="7"/>
        <v>4</v>
      </c>
    </row>
    <row r="103" spans="1:12" ht="21" x14ac:dyDescent="0.25">
      <c r="A103" s="7" t="s">
        <v>339</v>
      </c>
      <c r="B103" s="3" t="s">
        <v>231</v>
      </c>
      <c r="C103" s="3" t="s">
        <v>350</v>
      </c>
      <c r="D103" s="3" t="s">
        <v>174</v>
      </c>
      <c r="E103" s="4">
        <v>431</v>
      </c>
      <c r="F103" s="2" t="s">
        <v>173</v>
      </c>
      <c r="G103" s="48">
        <v>14</v>
      </c>
      <c r="H103" s="36">
        <v>8</v>
      </c>
      <c r="I103" s="16" t="s">
        <v>304</v>
      </c>
      <c r="J103" s="1" t="str">
        <f t="shared" si="5"/>
        <v>3.3.90.30.22.01.0001.000010-01 - 431 - SEDESTMIDH</v>
      </c>
      <c r="K103" s="1" t="str">
        <f t="shared" si="6"/>
        <v>3.3.90.30.22.01.0001.000010-01 - 431</v>
      </c>
      <c r="L103" s="1">
        <f t="shared" si="7"/>
        <v>10</v>
      </c>
    </row>
    <row r="104" spans="1:12" ht="21" x14ac:dyDescent="0.25">
      <c r="A104" s="7" t="s">
        <v>339</v>
      </c>
      <c r="B104" s="3" t="s">
        <v>231</v>
      </c>
      <c r="C104" s="3" t="s">
        <v>350</v>
      </c>
      <c r="D104" s="3" t="s">
        <v>174</v>
      </c>
      <c r="E104" s="4">
        <v>50</v>
      </c>
      <c r="F104" s="2" t="s">
        <v>192</v>
      </c>
      <c r="G104" s="48">
        <v>9</v>
      </c>
      <c r="H104" s="36">
        <v>17</v>
      </c>
      <c r="I104" s="16" t="s">
        <v>304</v>
      </c>
      <c r="J104" s="1" t="str">
        <f t="shared" si="5"/>
        <v>3.3.90.30.22.01.0001.000010-01 - 50 - SSP</v>
      </c>
      <c r="K104" s="1" t="str">
        <f t="shared" si="6"/>
        <v>3.3.90.30.22.01.0001.000010-01 - 50</v>
      </c>
      <c r="L104" s="1">
        <f t="shared" si="7"/>
        <v>21</v>
      </c>
    </row>
    <row r="105" spans="1:12" ht="21" x14ac:dyDescent="0.25">
      <c r="A105" s="7" t="s">
        <v>339</v>
      </c>
      <c r="B105" s="3" t="s">
        <v>231</v>
      </c>
      <c r="C105" s="3" t="s">
        <v>350</v>
      </c>
      <c r="D105" s="3" t="s">
        <v>174</v>
      </c>
      <c r="E105" s="4">
        <v>400</v>
      </c>
      <c r="F105" s="2" t="s">
        <v>193</v>
      </c>
      <c r="G105" s="48">
        <v>72</v>
      </c>
      <c r="H105" s="36">
        <v>79</v>
      </c>
      <c r="I105" s="16" t="s">
        <v>304</v>
      </c>
      <c r="J105" s="1" t="str">
        <f t="shared" si="5"/>
        <v>3.3.90.30.22.01.0001.000010-01 - 400 - SEJUS</v>
      </c>
      <c r="K105" s="1" t="str">
        <f t="shared" si="6"/>
        <v>3.3.90.30.22.01.0001.000010-01 - 400</v>
      </c>
      <c r="L105" s="1">
        <f t="shared" si="7"/>
        <v>99</v>
      </c>
    </row>
    <row r="106" spans="1:12" ht="21" x14ac:dyDescent="0.25">
      <c r="A106" s="7" t="s">
        <v>339</v>
      </c>
      <c r="B106" s="3" t="s">
        <v>231</v>
      </c>
      <c r="C106" s="3" t="s">
        <v>350</v>
      </c>
      <c r="D106" s="3" t="s">
        <v>174</v>
      </c>
      <c r="E106" s="4">
        <v>391</v>
      </c>
      <c r="F106" s="2" t="s">
        <v>181</v>
      </c>
      <c r="G106" s="48">
        <v>0</v>
      </c>
      <c r="H106" s="36">
        <v>101</v>
      </c>
      <c r="I106" s="16" t="s">
        <v>304</v>
      </c>
      <c r="J106" s="1" t="str">
        <f t="shared" si="5"/>
        <v>3.3.90.30.22.01.0001.000010-01 - 391 - IBRAM</v>
      </c>
      <c r="K106" s="1" t="str">
        <f t="shared" si="6"/>
        <v>3.3.90.30.22.01.0001.000010-01 - 391</v>
      </c>
      <c r="L106" s="1">
        <f t="shared" si="7"/>
        <v>126</v>
      </c>
    </row>
    <row r="107" spans="1:12" ht="21" x14ac:dyDescent="0.25">
      <c r="A107" s="7" t="s">
        <v>339</v>
      </c>
      <c r="B107" s="3" t="s">
        <v>231</v>
      </c>
      <c r="C107" s="3" t="s">
        <v>350</v>
      </c>
      <c r="D107" s="3" t="s">
        <v>174</v>
      </c>
      <c r="E107" s="4">
        <v>132</v>
      </c>
      <c r="F107" s="2" t="s">
        <v>200</v>
      </c>
      <c r="G107" s="48">
        <v>76</v>
      </c>
      <c r="H107" s="36">
        <v>66</v>
      </c>
      <c r="I107" s="16" t="s">
        <v>304</v>
      </c>
      <c r="J107" s="1" t="str">
        <f t="shared" si="5"/>
        <v>3.3.90.30.22.01.0001.000010-01 - 132 - TAGUA RA III</v>
      </c>
      <c r="K107" s="1" t="str">
        <f t="shared" si="6"/>
        <v>3.3.90.30.22.01.0001.000010-01 - 132</v>
      </c>
      <c r="L107" s="1">
        <f t="shared" si="7"/>
        <v>83</v>
      </c>
    </row>
    <row r="108" spans="1:12" ht="21" x14ac:dyDescent="0.25">
      <c r="A108" s="7" t="s">
        <v>339</v>
      </c>
      <c r="B108" s="3" t="s">
        <v>231</v>
      </c>
      <c r="C108" s="3" t="s">
        <v>350</v>
      </c>
      <c r="D108" s="3" t="s">
        <v>174</v>
      </c>
      <c r="E108" s="4">
        <v>136</v>
      </c>
      <c r="F108" s="2" t="s">
        <v>240</v>
      </c>
      <c r="G108" s="48">
        <v>0</v>
      </c>
      <c r="H108" s="36">
        <v>104</v>
      </c>
      <c r="I108" s="16" t="s">
        <v>304</v>
      </c>
      <c r="J108" s="1" t="str">
        <f t="shared" si="5"/>
        <v>3.3.90.30.22.01.0001.000010-01 - 136 - BANDEIR RA VIII</v>
      </c>
      <c r="K108" s="1" t="str">
        <f t="shared" si="6"/>
        <v>3.3.90.30.22.01.0001.000010-01 - 136</v>
      </c>
      <c r="L108" s="1">
        <f t="shared" si="7"/>
        <v>130</v>
      </c>
    </row>
    <row r="109" spans="1:12" ht="21" x14ac:dyDescent="0.25">
      <c r="A109" s="7" t="s">
        <v>339</v>
      </c>
      <c r="B109" s="3" t="s">
        <v>231</v>
      </c>
      <c r="C109" s="3" t="s">
        <v>350</v>
      </c>
      <c r="D109" s="3" t="s">
        <v>174</v>
      </c>
      <c r="E109" s="4">
        <v>138</v>
      </c>
      <c r="F109" s="2" t="s">
        <v>232</v>
      </c>
      <c r="G109" s="48">
        <v>51</v>
      </c>
      <c r="H109" s="36">
        <v>29</v>
      </c>
      <c r="I109" s="16" t="s">
        <v>304</v>
      </c>
      <c r="J109" s="1" t="str">
        <f t="shared" si="5"/>
        <v>3.3.90.30.22.01.0001.000010-01 - 138 - CEILANDIA RA IX</v>
      </c>
      <c r="K109" s="1" t="str">
        <f t="shared" si="6"/>
        <v>3.3.90.30.22.01.0001.000010-01 - 138</v>
      </c>
      <c r="L109" s="1">
        <f t="shared" si="7"/>
        <v>36</v>
      </c>
    </row>
    <row r="110" spans="1:12" ht="21" x14ac:dyDescent="0.25">
      <c r="A110" s="7" t="s">
        <v>339</v>
      </c>
      <c r="B110" s="3" t="s">
        <v>231</v>
      </c>
      <c r="C110" s="3" t="s">
        <v>350</v>
      </c>
      <c r="D110" s="3" t="s">
        <v>174</v>
      </c>
      <c r="E110" s="4">
        <v>137</v>
      </c>
      <c r="F110" s="2" t="s">
        <v>241</v>
      </c>
      <c r="G110" s="48">
        <v>0</v>
      </c>
      <c r="H110" s="36">
        <v>40</v>
      </c>
      <c r="I110" s="16" t="s">
        <v>304</v>
      </c>
      <c r="J110" s="1" t="str">
        <f t="shared" si="5"/>
        <v>3.3.90.30.22.01.0001.000010-01 - 137 - GUARA RA X</v>
      </c>
      <c r="K110" s="1" t="str">
        <f t="shared" si="6"/>
        <v>3.3.90.30.22.01.0001.000010-01 - 137</v>
      </c>
      <c r="L110" s="1">
        <f t="shared" si="7"/>
        <v>50</v>
      </c>
    </row>
    <row r="111" spans="1:12" ht="21" x14ac:dyDescent="0.25">
      <c r="A111" s="7" t="s">
        <v>339</v>
      </c>
      <c r="B111" s="3" t="s">
        <v>231</v>
      </c>
      <c r="C111" s="3" t="s">
        <v>350</v>
      </c>
      <c r="D111" s="3" t="s">
        <v>174</v>
      </c>
      <c r="E111" s="4">
        <v>366</v>
      </c>
      <c r="F111" s="2" t="s">
        <v>207</v>
      </c>
      <c r="G111" s="48">
        <v>0</v>
      </c>
      <c r="H111" s="36">
        <v>28</v>
      </c>
      <c r="I111" s="16" t="s">
        <v>304</v>
      </c>
      <c r="J111" s="1" t="str">
        <f t="shared" si="5"/>
        <v>3.3.90.30.22.01.0001.000010-01 - 366 - VICENTE PIRES RA XXX</v>
      </c>
      <c r="K111" s="1" t="str">
        <f t="shared" si="6"/>
        <v>3.3.90.30.22.01.0001.000010-01 - 366</v>
      </c>
      <c r="L111" s="1">
        <f t="shared" si="7"/>
        <v>35</v>
      </c>
    </row>
    <row r="112" spans="1:12" ht="21" x14ac:dyDescent="0.25">
      <c r="A112" s="7" t="s">
        <v>339</v>
      </c>
      <c r="B112" s="3" t="s">
        <v>231</v>
      </c>
      <c r="C112" s="3" t="s">
        <v>350</v>
      </c>
      <c r="D112" s="3" t="s">
        <v>174</v>
      </c>
      <c r="E112" s="4">
        <v>305</v>
      </c>
      <c r="F112" s="2" t="s">
        <v>242</v>
      </c>
      <c r="G112" s="48">
        <v>27</v>
      </c>
      <c r="H112" s="36">
        <v>3</v>
      </c>
      <c r="I112" s="16" t="s">
        <v>304</v>
      </c>
      <c r="J112" s="1" t="str">
        <f t="shared" si="5"/>
        <v>3.3.90.30.22.01.0001.000010-01 - 305 - PARK WAY RA XXIV</v>
      </c>
      <c r="K112" s="1" t="str">
        <f t="shared" si="6"/>
        <v>3.3.90.30.22.01.0001.000010-01 - 305</v>
      </c>
      <c r="L112" s="1">
        <f t="shared" si="7"/>
        <v>4</v>
      </c>
    </row>
    <row r="113" spans="1:12" ht="21" x14ac:dyDescent="0.25">
      <c r="A113" s="7" t="s">
        <v>339</v>
      </c>
      <c r="B113" s="3" t="s">
        <v>231</v>
      </c>
      <c r="C113" s="3" t="s">
        <v>350</v>
      </c>
      <c r="D113" s="3" t="s">
        <v>174</v>
      </c>
      <c r="E113" s="4">
        <v>110</v>
      </c>
      <c r="F113" s="2" t="s">
        <v>208</v>
      </c>
      <c r="G113" s="48">
        <v>0</v>
      </c>
      <c r="H113" s="36">
        <v>97</v>
      </c>
      <c r="I113" s="16" t="s">
        <v>304</v>
      </c>
      <c r="J113" s="1" t="str">
        <f t="shared" si="5"/>
        <v>3.3.90.30.22.01.0001.000010-01 - 110 - SINESP</v>
      </c>
      <c r="K113" s="1" t="str">
        <f t="shared" si="6"/>
        <v>3.3.90.30.22.01.0001.000010-01 - 110</v>
      </c>
      <c r="L113" s="1">
        <f t="shared" si="7"/>
        <v>121</v>
      </c>
    </row>
    <row r="114" spans="1:12" ht="21" x14ac:dyDescent="0.25">
      <c r="A114" s="7" t="s">
        <v>339</v>
      </c>
      <c r="B114" s="3" t="s">
        <v>231</v>
      </c>
      <c r="C114" s="3" t="s">
        <v>350</v>
      </c>
      <c r="D114" s="3" t="s">
        <v>174</v>
      </c>
      <c r="E114" s="4">
        <v>70</v>
      </c>
      <c r="F114" s="2" t="s">
        <v>213</v>
      </c>
      <c r="G114" s="48">
        <v>738</v>
      </c>
      <c r="H114" s="36">
        <v>31</v>
      </c>
      <c r="I114" s="16" t="s">
        <v>304</v>
      </c>
      <c r="J114" s="1" t="str">
        <f t="shared" si="5"/>
        <v>3.3.90.30.22.01.0001.000010-01 - 70 - SEAGRI</v>
      </c>
      <c r="K114" s="1" t="str">
        <f t="shared" si="6"/>
        <v>3.3.90.30.22.01.0001.000010-01 - 70</v>
      </c>
      <c r="L114" s="1">
        <f t="shared" si="7"/>
        <v>39</v>
      </c>
    </row>
    <row r="115" spans="1:12" ht="21" x14ac:dyDescent="0.25">
      <c r="A115" s="7" t="s">
        <v>339</v>
      </c>
      <c r="B115" s="3" t="s">
        <v>231</v>
      </c>
      <c r="C115" s="3" t="s">
        <v>350</v>
      </c>
      <c r="D115" s="3" t="s">
        <v>174</v>
      </c>
      <c r="E115" s="4">
        <v>370</v>
      </c>
      <c r="F115" s="2" t="s">
        <v>235</v>
      </c>
      <c r="G115" s="48">
        <v>7</v>
      </c>
      <c r="H115" s="36">
        <v>2</v>
      </c>
      <c r="I115" s="16" t="s">
        <v>304</v>
      </c>
      <c r="J115" s="1" t="str">
        <f t="shared" si="5"/>
        <v>3.3.90.30.22.01.0001.000010-01 - 370 - SEDES</v>
      </c>
      <c r="K115" s="1" t="str">
        <f t="shared" si="6"/>
        <v>3.3.90.30.22.01.0001.000010-01 - 370</v>
      </c>
      <c r="L115" s="1">
        <f t="shared" si="7"/>
        <v>3</v>
      </c>
    </row>
    <row r="116" spans="1:12" ht="21" x14ac:dyDescent="0.25">
      <c r="A116" s="7" t="s">
        <v>339</v>
      </c>
      <c r="B116" s="3" t="s">
        <v>231</v>
      </c>
      <c r="C116" s="3" t="s">
        <v>350</v>
      </c>
      <c r="D116" s="3" t="s">
        <v>174</v>
      </c>
      <c r="E116" s="4">
        <v>510</v>
      </c>
      <c r="F116" s="2" t="s">
        <v>243</v>
      </c>
      <c r="G116" s="48">
        <v>44</v>
      </c>
      <c r="H116" s="36">
        <v>28</v>
      </c>
      <c r="I116" s="16" t="s">
        <v>304</v>
      </c>
      <c r="J116" s="1" t="str">
        <f t="shared" si="5"/>
        <v>3.3.90.30.22.01.0001.000010-01 - 510 - I/SETUR</v>
      </c>
      <c r="K116" s="1" t="str">
        <f t="shared" si="6"/>
        <v>3.3.90.30.22.01.0001.000010-01 - 510</v>
      </c>
      <c r="L116" s="1">
        <f t="shared" si="7"/>
        <v>35</v>
      </c>
    </row>
    <row r="117" spans="1:12" ht="21" x14ac:dyDescent="0.25">
      <c r="A117" s="7" t="s">
        <v>339</v>
      </c>
      <c r="B117" s="3" t="s">
        <v>231</v>
      </c>
      <c r="C117" s="3" t="s">
        <v>350</v>
      </c>
      <c r="D117" s="3" t="s">
        <v>174</v>
      </c>
      <c r="E117" s="4">
        <v>220</v>
      </c>
      <c r="F117" s="2" t="s">
        <v>244</v>
      </c>
      <c r="G117" s="48">
        <v>78</v>
      </c>
      <c r="H117" s="36">
        <v>11</v>
      </c>
      <c r="I117" s="16" t="s">
        <v>304</v>
      </c>
      <c r="J117" s="1" t="str">
        <f t="shared" si="5"/>
        <v>3.3.90.30.22.01.0001.000010-01 - 220 - SETUL</v>
      </c>
      <c r="K117" s="1" t="str">
        <f t="shared" si="6"/>
        <v>3.3.90.30.22.01.0001.000010-01 - 220</v>
      </c>
      <c r="L117" s="1">
        <f t="shared" si="7"/>
        <v>14</v>
      </c>
    </row>
    <row r="118" spans="1:12" ht="21" x14ac:dyDescent="0.25">
      <c r="A118" s="7" t="s">
        <v>339</v>
      </c>
      <c r="B118" s="3" t="s">
        <v>231</v>
      </c>
      <c r="C118" s="3" t="s">
        <v>350</v>
      </c>
      <c r="D118" s="3" t="s">
        <v>174</v>
      </c>
      <c r="E118" s="4">
        <v>480</v>
      </c>
      <c r="F118" s="2" t="s">
        <v>245</v>
      </c>
      <c r="G118" s="48">
        <v>181</v>
      </c>
      <c r="H118" s="36">
        <v>15</v>
      </c>
      <c r="I118" s="16" t="s">
        <v>304</v>
      </c>
      <c r="J118" s="1" t="str">
        <f t="shared" si="5"/>
        <v>3.3.90.30.22.01.0001.000010-01 - 480 - CGDF</v>
      </c>
      <c r="K118" s="1" t="str">
        <f t="shared" si="6"/>
        <v>3.3.90.30.22.01.0001.000010-01 - 480</v>
      </c>
      <c r="L118" s="1">
        <f t="shared" si="7"/>
        <v>19</v>
      </c>
    </row>
    <row r="119" spans="1:12" ht="21" x14ac:dyDescent="0.25">
      <c r="A119" s="7" t="s">
        <v>339</v>
      </c>
      <c r="B119" s="3" t="s">
        <v>231</v>
      </c>
      <c r="C119" s="3" t="s">
        <v>350</v>
      </c>
      <c r="D119" s="3" t="s">
        <v>174</v>
      </c>
      <c r="E119" s="4">
        <v>307</v>
      </c>
      <c r="F119" s="2" t="s">
        <v>246</v>
      </c>
      <c r="G119" s="48">
        <v>79</v>
      </c>
      <c r="H119" s="36">
        <v>11</v>
      </c>
      <c r="I119" s="16" t="s">
        <v>304</v>
      </c>
      <c r="J119" s="1" t="str">
        <f t="shared" si="5"/>
        <v>3.3.90.30.22.01.0001.000010-01 - 307 - JB RA XXVII</v>
      </c>
      <c r="K119" s="1" t="str">
        <f t="shared" si="6"/>
        <v>3.3.90.30.22.01.0001.000010-01 - 307</v>
      </c>
      <c r="L119" s="1">
        <f t="shared" si="7"/>
        <v>14</v>
      </c>
    </row>
    <row r="120" spans="1:12" ht="21" x14ac:dyDescent="0.25">
      <c r="A120" s="7" t="s">
        <v>339</v>
      </c>
      <c r="B120" s="3" t="s">
        <v>231</v>
      </c>
      <c r="C120" s="3" t="s">
        <v>350</v>
      </c>
      <c r="D120" s="3" t="s">
        <v>174</v>
      </c>
      <c r="E120" s="4">
        <v>401</v>
      </c>
      <c r="F120" s="2" t="s">
        <v>247</v>
      </c>
      <c r="G120" s="48">
        <v>88</v>
      </c>
      <c r="H120" s="36">
        <v>6</v>
      </c>
      <c r="I120" s="16" t="s">
        <v>304</v>
      </c>
      <c r="J120" s="1" t="str">
        <f t="shared" si="5"/>
        <v>3.3.90.30.22.01.0001.000010-01 - 401 - DPDF</v>
      </c>
      <c r="K120" s="1" t="str">
        <f t="shared" si="6"/>
        <v>3.3.90.30.22.01.0001.000010-01 - 401</v>
      </c>
      <c r="L120" s="1">
        <f t="shared" si="7"/>
        <v>8</v>
      </c>
    </row>
    <row r="121" spans="1:12" ht="21" x14ac:dyDescent="0.25">
      <c r="A121" s="7" t="s">
        <v>339</v>
      </c>
      <c r="B121" s="3" t="s">
        <v>231</v>
      </c>
      <c r="C121" s="3" t="s">
        <v>350</v>
      </c>
      <c r="D121" s="3" t="s">
        <v>174</v>
      </c>
      <c r="E121" s="4">
        <v>70</v>
      </c>
      <c r="F121" s="2" t="s">
        <v>213</v>
      </c>
      <c r="G121" s="48">
        <v>15</v>
      </c>
      <c r="H121" s="36">
        <v>8</v>
      </c>
      <c r="I121" s="16" t="s">
        <v>304</v>
      </c>
      <c r="J121" s="1" t="str">
        <f t="shared" si="5"/>
        <v>3.3.90.30.22.01.0001.000010-01 - 70 - SEAGRI</v>
      </c>
      <c r="K121" s="1" t="str">
        <f t="shared" si="6"/>
        <v>3.3.90.30.22.01.0001.000010-01 - 70</v>
      </c>
      <c r="L121" s="1">
        <f t="shared" si="7"/>
        <v>10</v>
      </c>
    </row>
    <row r="122" spans="1:12" ht="21" x14ac:dyDescent="0.25">
      <c r="A122" s="7" t="s">
        <v>248</v>
      </c>
      <c r="B122" s="3" t="s">
        <v>231</v>
      </c>
      <c r="C122" s="3" t="s">
        <v>249</v>
      </c>
      <c r="D122" s="3" t="s">
        <v>187</v>
      </c>
      <c r="E122" s="4">
        <v>150</v>
      </c>
      <c r="F122" s="2" t="s">
        <v>195</v>
      </c>
      <c r="G122" s="48">
        <v>0</v>
      </c>
      <c r="H122" s="36">
        <v>30</v>
      </c>
      <c r="I122" s="16" t="s">
        <v>304</v>
      </c>
      <c r="J122" s="1" t="str">
        <f t="shared" ref="J122:J185" si="8">A122&amp;" - "&amp;E122&amp;" - "&amp;F122</f>
        <v>3.3.90.30.22.01.0014.000001-02 - 150 - SEC</v>
      </c>
      <c r="K122" s="1" t="str">
        <f t="shared" ref="K122:K185" si="9">A122&amp;" - "&amp;E122</f>
        <v>3.3.90.30.22.01.0014.000001-02 - 150</v>
      </c>
      <c r="L122" s="1">
        <f t="shared" ref="L122:L185" si="10">ROUND((H122/12)*15,0)</f>
        <v>38</v>
      </c>
    </row>
    <row r="123" spans="1:12" ht="21" x14ac:dyDescent="0.25">
      <c r="A123" s="7" t="s">
        <v>248</v>
      </c>
      <c r="B123" s="3" t="s">
        <v>231</v>
      </c>
      <c r="C123" s="3" t="s">
        <v>249</v>
      </c>
      <c r="D123" s="3" t="s">
        <v>187</v>
      </c>
      <c r="E123" s="4">
        <v>401</v>
      </c>
      <c r="F123" s="2" t="s">
        <v>247</v>
      </c>
      <c r="G123" s="48">
        <v>0</v>
      </c>
      <c r="H123" s="36">
        <v>120</v>
      </c>
      <c r="I123" s="16" t="s">
        <v>304</v>
      </c>
      <c r="J123" s="1" t="str">
        <f t="shared" si="8"/>
        <v>3.3.90.30.22.01.0014.000001-02 - 401 - DPDF</v>
      </c>
      <c r="K123" s="1" t="str">
        <f t="shared" si="9"/>
        <v>3.3.90.30.22.01.0014.000001-02 - 401</v>
      </c>
      <c r="L123" s="1">
        <f t="shared" si="10"/>
        <v>150</v>
      </c>
    </row>
    <row r="124" spans="1:12" ht="21" x14ac:dyDescent="0.25">
      <c r="A124" s="7" t="s">
        <v>248</v>
      </c>
      <c r="B124" s="3" t="s">
        <v>231</v>
      </c>
      <c r="C124" s="3" t="s">
        <v>249</v>
      </c>
      <c r="D124" s="3" t="s">
        <v>187</v>
      </c>
      <c r="E124" s="4">
        <v>133</v>
      </c>
      <c r="F124" s="2" t="s">
        <v>204</v>
      </c>
      <c r="G124" s="48">
        <v>212</v>
      </c>
      <c r="H124" s="36">
        <v>155</v>
      </c>
      <c r="I124" s="16" t="s">
        <v>304</v>
      </c>
      <c r="J124" s="1" t="str">
        <f t="shared" si="8"/>
        <v>3.3.90.30.22.01.0014.000001-02 - 133 - BRAZLAND RA IV</v>
      </c>
      <c r="K124" s="1" t="str">
        <f t="shared" si="9"/>
        <v>3.3.90.30.22.01.0014.000001-02 - 133</v>
      </c>
      <c r="L124" s="1">
        <f t="shared" si="10"/>
        <v>194</v>
      </c>
    </row>
    <row r="125" spans="1:12" ht="21" x14ac:dyDescent="0.25">
      <c r="A125" s="7" t="s">
        <v>248</v>
      </c>
      <c r="B125" s="3" t="s">
        <v>231</v>
      </c>
      <c r="C125" s="3" t="s">
        <v>249</v>
      </c>
      <c r="D125" s="3" t="s">
        <v>187</v>
      </c>
      <c r="E125" s="4">
        <v>410</v>
      </c>
      <c r="F125" s="2" t="s">
        <v>250</v>
      </c>
      <c r="G125" s="48">
        <v>21</v>
      </c>
      <c r="H125" s="36">
        <v>4</v>
      </c>
      <c r="I125" s="16" t="s">
        <v>304</v>
      </c>
      <c r="J125" s="1" t="str">
        <f t="shared" si="8"/>
        <v>3.3.90.30.22.01.0014.000001-02 - 410 - SEPLAG</v>
      </c>
      <c r="K125" s="1" t="str">
        <f t="shared" si="9"/>
        <v>3.3.90.30.22.01.0014.000001-02 - 410</v>
      </c>
      <c r="L125" s="1">
        <f t="shared" si="10"/>
        <v>5</v>
      </c>
    </row>
    <row r="126" spans="1:12" ht="21" x14ac:dyDescent="0.25">
      <c r="A126" s="7" t="s">
        <v>248</v>
      </c>
      <c r="B126" s="3" t="s">
        <v>231</v>
      </c>
      <c r="C126" s="3" t="s">
        <v>249</v>
      </c>
      <c r="D126" s="3" t="s">
        <v>187</v>
      </c>
      <c r="E126" s="4">
        <v>141</v>
      </c>
      <c r="F126" s="2" t="s">
        <v>251</v>
      </c>
      <c r="G126" s="48">
        <v>0</v>
      </c>
      <c r="H126" s="36">
        <v>226</v>
      </c>
      <c r="I126" s="16" t="s">
        <v>304</v>
      </c>
      <c r="J126" s="1" t="str">
        <f t="shared" si="8"/>
        <v>3.3.90.30.22.01.0014.000001-02 - 141 - PLANO PILOTO RA I</v>
      </c>
      <c r="K126" s="1" t="str">
        <f t="shared" si="9"/>
        <v>3.3.90.30.22.01.0014.000001-02 - 141</v>
      </c>
      <c r="L126" s="1">
        <f t="shared" si="10"/>
        <v>283</v>
      </c>
    </row>
    <row r="127" spans="1:12" ht="21" x14ac:dyDescent="0.25">
      <c r="A127" s="7" t="s">
        <v>248</v>
      </c>
      <c r="B127" s="3" t="s">
        <v>231</v>
      </c>
      <c r="C127" s="3" t="s">
        <v>249</v>
      </c>
      <c r="D127" s="3" t="s">
        <v>187</v>
      </c>
      <c r="E127" s="4">
        <v>20</v>
      </c>
      <c r="F127" s="2" t="s">
        <v>252</v>
      </c>
      <c r="G127" s="48">
        <v>0</v>
      </c>
      <c r="H127" s="36">
        <v>71</v>
      </c>
      <c r="I127" s="16" t="s">
        <v>304</v>
      </c>
      <c r="J127" s="1" t="str">
        <f t="shared" si="8"/>
        <v>3.3.90.30.22.01.0014.000001-02 - 20 - PGDF</v>
      </c>
      <c r="K127" s="1" t="str">
        <f t="shared" si="9"/>
        <v>3.3.90.30.22.01.0014.000001-02 - 20</v>
      </c>
      <c r="L127" s="1">
        <f t="shared" si="10"/>
        <v>89</v>
      </c>
    </row>
    <row r="128" spans="1:12" ht="21" x14ac:dyDescent="0.25">
      <c r="A128" s="7" t="s">
        <v>248</v>
      </c>
      <c r="B128" s="3" t="s">
        <v>231</v>
      </c>
      <c r="C128" s="3" t="s">
        <v>249</v>
      </c>
      <c r="D128" s="3" t="s">
        <v>187</v>
      </c>
      <c r="E128" s="4">
        <v>14</v>
      </c>
      <c r="F128" s="2" t="s">
        <v>199</v>
      </c>
      <c r="G128" s="48">
        <v>2587</v>
      </c>
      <c r="H128" s="36">
        <v>451</v>
      </c>
      <c r="I128" s="16" t="s">
        <v>304</v>
      </c>
      <c r="J128" s="1" t="str">
        <f t="shared" si="8"/>
        <v>3.3.90.30.22.01.0014.000001-02 - 14 - GVG</v>
      </c>
      <c r="K128" s="1" t="str">
        <f t="shared" si="9"/>
        <v>3.3.90.30.22.01.0014.000001-02 - 14</v>
      </c>
      <c r="L128" s="1">
        <f t="shared" si="10"/>
        <v>564</v>
      </c>
    </row>
    <row r="129" spans="1:12" ht="21" x14ac:dyDescent="0.25">
      <c r="A129" s="7" t="s">
        <v>248</v>
      </c>
      <c r="B129" s="3" t="s">
        <v>231</v>
      </c>
      <c r="C129" s="3" t="s">
        <v>249</v>
      </c>
      <c r="D129" s="3" t="s">
        <v>187</v>
      </c>
      <c r="E129" s="4">
        <v>141</v>
      </c>
      <c r="F129" s="2" t="s">
        <v>251</v>
      </c>
      <c r="G129" s="48">
        <v>0</v>
      </c>
      <c r="H129" s="36">
        <v>115</v>
      </c>
      <c r="I129" s="16" t="s">
        <v>304</v>
      </c>
      <c r="J129" s="1" t="str">
        <f t="shared" si="8"/>
        <v>3.3.90.30.22.01.0014.000001-02 - 141 - PLANO PILOTO RA I</v>
      </c>
      <c r="K129" s="1" t="str">
        <f t="shared" si="9"/>
        <v>3.3.90.30.22.01.0014.000001-02 - 141</v>
      </c>
      <c r="L129" s="1">
        <f t="shared" si="10"/>
        <v>144</v>
      </c>
    </row>
    <row r="130" spans="1:12" ht="21" x14ac:dyDescent="0.25">
      <c r="A130" s="7" t="s">
        <v>248</v>
      </c>
      <c r="B130" s="3" t="s">
        <v>231</v>
      </c>
      <c r="C130" s="3" t="s">
        <v>249</v>
      </c>
      <c r="D130" s="3" t="s">
        <v>187</v>
      </c>
      <c r="E130" s="4">
        <v>196</v>
      </c>
      <c r="F130" s="2" t="s">
        <v>179</v>
      </c>
      <c r="G130" s="48">
        <v>78</v>
      </c>
      <c r="H130" s="36">
        <v>13</v>
      </c>
      <c r="I130" s="16" t="s">
        <v>304</v>
      </c>
      <c r="J130" s="1" t="str">
        <f t="shared" si="8"/>
        <v>3.3.90.30.22.01.0014.000001-02 - 196 - FJZB</v>
      </c>
      <c r="K130" s="1" t="str">
        <f t="shared" si="9"/>
        <v>3.3.90.30.22.01.0014.000001-02 - 196</v>
      </c>
      <c r="L130" s="1">
        <f t="shared" si="10"/>
        <v>16</v>
      </c>
    </row>
    <row r="131" spans="1:12" ht="21" x14ac:dyDescent="0.25">
      <c r="A131" s="7" t="s">
        <v>248</v>
      </c>
      <c r="B131" s="3" t="s">
        <v>231</v>
      </c>
      <c r="C131" s="3" t="s">
        <v>249</v>
      </c>
      <c r="D131" s="3" t="s">
        <v>187</v>
      </c>
      <c r="E131" s="4">
        <v>90</v>
      </c>
      <c r="F131" s="2" t="s">
        <v>216</v>
      </c>
      <c r="G131" s="48">
        <v>6</v>
      </c>
      <c r="H131" s="36">
        <v>3</v>
      </c>
      <c r="I131" s="16" t="s">
        <v>304</v>
      </c>
      <c r="J131" s="1" t="str">
        <f t="shared" si="8"/>
        <v>3.3.90.30.22.01.0014.000001-02 - 90 - SEMOB</v>
      </c>
      <c r="K131" s="1" t="str">
        <f t="shared" si="9"/>
        <v>3.3.90.30.22.01.0014.000001-02 - 90</v>
      </c>
      <c r="L131" s="1">
        <f t="shared" si="10"/>
        <v>4</v>
      </c>
    </row>
    <row r="132" spans="1:12" ht="21" x14ac:dyDescent="0.25">
      <c r="A132" s="7" t="s">
        <v>248</v>
      </c>
      <c r="B132" s="3" t="s">
        <v>231</v>
      </c>
      <c r="C132" s="3" t="s">
        <v>249</v>
      </c>
      <c r="D132" s="3" t="s">
        <v>187</v>
      </c>
      <c r="E132" s="4">
        <v>50</v>
      </c>
      <c r="F132" s="2" t="s">
        <v>192</v>
      </c>
      <c r="G132" s="48">
        <v>100</v>
      </c>
      <c r="H132" s="36">
        <v>42</v>
      </c>
      <c r="I132" s="16" t="s">
        <v>304</v>
      </c>
      <c r="J132" s="1" t="str">
        <f t="shared" si="8"/>
        <v>3.3.90.30.22.01.0014.000001-02 - 50 - SSP</v>
      </c>
      <c r="K132" s="1" t="str">
        <f t="shared" si="9"/>
        <v>3.3.90.30.22.01.0014.000001-02 - 50</v>
      </c>
      <c r="L132" s="1">
        <f t="shared" si="10"/>
        <v>53</v>
      </c>
    </row>
    <row r="133" spans="1:12" ht="21" x14ac:dyDescent="0.25">
      <c r="A133" s="7" t="s">
        <v>248</v>
      </c>
      <c r="B133" s="3" t="s">
        <v>231</v>
      </c>
      <c r="C133" s="3" t="s">
        <v>249</v>
      </c>
      <c r="D133" s="3" t="s">
        <v>187</v>
      </c>
      <c r="E133" s="4">
        <v>195</v>
      </c>
      <c r="F133" s="2" t="s">
        <v>217</v>
      </c>
      <c r="G133" s="48">
        <v>20</v>
      </c>
      <c r="H133" s="36">
        <v>8</v>
      </c>
      <c r="I133" s="16" t="s">
        <v>304</v>
      </c>
      <c r="J133" s="1" t="str">
        <f t="shared" si="8"/>
        <v>3.3.90.30.22.01.0014.000001-02 - 195 - JBB</v>
      </c>
      <c r="K133" s="1" t="str">
        <f t="shared" si="9"/>
        <v>3.3.90.30.22.01.0014.000001-02 - 195</v>
      </c>
      <c r="L133" s="1">
        <f t="shared" si="10"/>
        <v>10</v>
      </c>
    </row>
    <row r="134" spans="1:12" ht="21" x14ac:dyDescent="0.25">
      <c r="A134" s="7" t="s">
        <v>248</v>
      </c>
      <c r="B134" s="3" t="s">
        <v>231</v>
      </c>
      <c r="C134" s="3" t="s">
        <v>249</v>
      </c>
      <c r="D134" s="3" t="s">
        <v>187</v>
      </c>
      <c r="E134" s="4">
        <v>400</v>
      </c>
      <c r="F134" s="2" t="s">
        <v>193</v>
      </c>
      <c r="G134" s="48">
        <v>0</v>
      </c>
      <c r="H134" s="36">
        <v>13</v>
      </c>
      <c r="I134" s="16" t="s">
        <v>304</v>
      </c>
      <c r="J134" s="1" t="str">
        <f t="shared" si="8"/>
        <v>3.3.90.30.22.01.0014.000001-02 - 400 - SEJUS</v>
      </c>
      <c r="K134" s="1" t="str">
        <f t="shared" si="9"/>
        <v>3.3.90.30.22.01.0014.000001-02 - 400</v>
      </c>
      <c r="L134" s="1">
        <f t="shared" si="10"/>
        <v>16</v>
      </c>
    </row>
    <row r="135" spans="1:12" ht="21" x14ac:dyDescent="0.25">
      <c r="A135" s="7" t="s">
        <v>248</v>
      </c>
      <c r="B135" s="3" t="s">
        <v>231</v>
      </c>
      <c r="C135" s="3" t="s">
        <v>249</v>
      </c>
      <c r="D135" s="3" t="s">
        <v>187</v>
      </c>
      <c r="E135" s="4">
        <v>56</v>
      </c>
      <c r="F135" s="2" t="s">
        <v>236</v>
      </c>
      <c r="G135" s="48">
        <v>0</v>
      </c>
      <c r="H135" s="36">
        <v>68</v>
      </c>
      <c r="I135" s="16" t="s">
        <v>304</v>
      </c>
      <c r="J135" s="1" t="str">
        <f t="shared" si="8"/>
        <v>3.3.90.30.22.01.0014.000001-02 - 56 - FUNAP</v>
      </c>
      <c r="K135" s="1" t="str">
        <f t="shared" si="9"/>
        <v>3.3.90.30.22.01.0014.000001-02 - 56</v>
      </c>
      <c r="L135" s="1">
        <f t="shared" si="10"/>
        <v>85</v>
      </c>
    </row>
    <row r="136" spans="1:12" ht="21" x14ac:dyDescent="0.25">
      <c r="A136" s="7" t="s">
        <v>248</v>
      </c>
      <c r="B136" s="3" t="s">
        <v>231</v>
      </c>
      <c r="C136" s="3" t="s">
        <v>249</v>
      </c>
      <c r="D136" s="3" t="s">
        <v>187</v>
      </c>
      <c r="E136" s="4">
        <v>112</v>
      </c>
      <c r="F136" s="2" t="s">
        <v>219</v>
      </c>
      <c r="G136" s="48">
        <v>0</v>
      </c>
      <c r="H136" s="36">
        <v>25</v>
      </c>
      <c r="I136" s="16" t="s">
        <v>304</v>
      </c>
      <c r="J136" s="1" t="str">
        <f t="shared" si="8"/>
        <v>3.3.90.30.22.01.0014.000001-02 - 112 - NOVACAP</v>
      </c>
      <c r="K136" s="1" t="str">
        <f t="shared" si="9"/>
        <v>3.3.90.30.22.01.0014.000001-02 - 112</v>
      </c>
      <c r="L136" s="1">
        <f t="shared" si="10"/>
        <v>31</v>
      </c>
    </row>
    <row r="137" spans="1:12" ht="21" x14ac:dyDescent="0.25">
      <c r="A137" s="7" t="s">
        <v>248</v>
      </c>
      <c r="B137" s="3" t="s">
        <v>231</v>
      </c>
      <c r="C137" s="3" t="s">
        <v>249</v>
      </c>
      <c r="D137" s="3" t="s">
        <v>187</v>
      </c>
      <c r="E137" s="4">
        <v>98</v>
      </c>
      <c r="F137" s="2" t="s">
        <v>220</v>
      </c>
      <c r="G137" s="48">
        <v>185</v>
      </c>
      <c r="H137" s="36">
        <v>6</v>
      </c>
      <c r="I137" s="16" t="s">
        <v>304</v>
      </c>
      <c r="J137" s="1" t="str">
        <f t="shared" si="8"/>
        <v>3.3.90.30.22.01.0014.000001-02 - 98 - DFTRANS</v>
      </c>
      <c r="K137" s="1" t="str">
        <f t="shared" si="9"/>
        <v>3.3.90.30.22.01.0014.000001-02 - 98</v>
      </c>
      <c r="L137" s="1">
        <f t="shared" si="10"/>
        <v>8</v>
      </c>
    </row>
    <row r="138" spans="1:12" ht="21" x14ac:dyDescent="0.25">
      <c r="A138" s="7" t="s">
        <v>248</v>
      </c>
      <c r="B138" s="3" t="s">
        <v>231</v>
      </c>
      <c r="C138" s="3" t="s">
        <v>249</v>
      </c>
      <c r="D138" s="3" t="s">
        <v>187</v>
      </c>
      <c r="E138" s="4">
        <v>133</v>
      </c>
      <c r="F138" s="2" t="s">
        <v>204</v>
      </c>
      <c r="G138" s="48">
        <v>0</v>
      </c>
      <c r="H138" s="36">
        <v>840</v>
      </c>
      <c r="I138" s="16" t="s">
        <v>304</v>
      </c>
      <c r="J138" s="1" t="str">
        <f t="shared" si="8"/>
        <v>3.3.90.30.22.01.0014.000001-02 - 133 - BRAZLAND RA IV</v>
      </c>
      <c r="K138" s="1" t="str">
        <f t="shared" si="9"/>
        <v>3.3.90.30.22.01.0014.000001-02 - 133</v>
      </c>
      <c r="L138" s="1">
        <f t="shared" si="10"/>
        <v>1050</v>
      </c>
    </row>
    <row r="139" spans="1:12" ht="21" x14ac:dyDescent="0.25">
      <c r="A139" s="7" t="s">
        <v>248</v>
      </c>
      <c r="B139" s="3" t="s">
        <v>231</v>
      </c>
      <c r="C139" s="3" t="s">
        <v>249</v>
      </c>
      <c r="D139" s="3" t="s">
        <v>187</v>
      </c>
      <c r="E139" s="4">
        <v>136</v>
      </c>
      <c r="F139" s="2" t="s">
        <v>240</v>
      </c>
      <c r="G139" s="48">
        <v>0</v>
      </c>
      <c r="H139" s="36">
        <v>25</v>
      </c>
      <c r="I139" s="16" t="s">
        <v>304</v>
      </c>
      <c r="J139" s="1" t="str">
        <f t="shared" si="8"/>
        <v>3.3.90.30.22.01.0014.000001-02 - 136 - BANDEIR RA VIII</v>
      </c>
      <c r="K139" s="1" t="str">
        <f t="shared" si="9"/>
        <v>3.3.90.30.22.01.0014.000001-02 - 136</v>
      </c>
      <c r="L139" s="1">
        <f t="shared" si="10"/>
        <v>31</v>
      </c>
    </row>
    <row r="140" spans="1:12" ht="21" x14ac:dyDescent="0.25">
      <c r="A140" s="7" t="s">
        <v>248</v>
      </c>
      <c r="B140" s="3" t="s">
        <v>231</v>
      </c>
      <c r="C140" s="3" t="s">
        <v>249</v>
      </c>
      <c r="D140" s="3" t="s">
        <v>187</v>
      </c>
      <c r="E140" s="4">
        <v>138</v>
      </c>
      <c r="F140" s="2" t="s">
        <v>232</v>
      </c>
      <c r="G140" s="48">
        <v>0</v>
      </c>
      <c r="H140" s="36">
        <v>68</v>
      </c>
      <c r="I140" s="16" t="s">
        <v>304</v>
      </c>
      <c r="J140" s="1" t="str">
        <f t="shared" si="8"/>
        <v>3.3.90.30.22.01.0014.000001-02 - 138 - CEILANDIA RA IX</v>
      </c>
      <c r="K140" s="1" t="str">
        <f t="shared" si="9"/>
        <v>3.3.90.30.22.01.0014.000001-02 - 138</v>
      </c>
      <c r="L140" s="1">
        <f t="shared" si="10"/>
        <v>85</v>
      </c>
    </row>
    <row r="141" spans="1:12" ht="21" x14ac:dyDescent="0.25">
      <c r="A141" s="7" t="s">
        <v>248</v>
      </c>
      <c r="B141" s="3" t="s">
        <v>231</v>
      </c>
      <c r="C141" s="3" t="s">
        <v>249</v>
      </c>
      <c r="D141" s="3" t="s">
        <v>187</v>
      </c>
      <c r="E141" s="4">
        <v>137</v>
      </c>
      <c r="F141" s="2" t="s">
        <v>241</v>
      </c>
      <c r="G141" s="48">
        <v>39</v>
      </c>
      <c r="H141" s="36">
        <v>6</v>
      </c>
      <c r="I141" s="16" t="s">
        <v>304</v>
      </c>
      <c r="J141" s="1" t="str">
        <f t="shared" si="8"/>
        <v>3.3.90.30.22.01.0014.000001-02 - 137 - GUARA RA X</v>
      </c>
      <c r="K141" s="1" t="str">
        <f t="shared" si="9"/>
        <v>3.3.90.30.22.01.0014.000001-02 - 137</v>
      </c>
      <c r="L141" s="1">
        <f t="shared" si="10"/>
        <v>8</v>
      </c>
    </row>
    <row r="142" spans="1:12" ht="21" x14ac:dyDescent="0.25">
      <c r="A142" s="7" t="s">
        <v>248</v>
      </c>
      <c r="B142" s="3" t="s">
        <v>231</v>
      </c>
      <c r="C142" s="3" t="s">
        <v>249</v>
      </c>
      <c r="D142" s="3" t="s">
        <v>187</v>
      </c>
      <c r="E142" s="4">
        <v>366</v>
      </c>
      <c r="F142" s="2" t="s">
        <v>207</v>
      </c>
      <c r="G142" s="48">
        <v>48</v>
      </c>
      <c r="H142" s="36">
        <v>1</v>
      </c>
      <c r="I142" s="16" t="s">
        <v>304</v>
      </c>
      <c r="J142" s="1" t="str">
        <f t="shared" si="8"/>
        <v>3.3.90.30.22.01.0014.000001-02 - 366 - VICENTE PIRES RA XXX</v>
      </c>
      <c r="K142" s="1" t="str">
        <f t="shared" si="9"/>
        <v>3.3.90.30.22.01.0014.000001-02 - 366</v>
      </c>
      <c r="L142" s="1">
        <f t="shared" si="10"/>
        <v>1</v>
      </c>
    </row>
    <row r="143" spans="1:12" ht="21" x14ac:dyDescent="0.25">
      <c r="A143" s="7" t="s">
        <v>253</v>
      </c>
      <c r="B143" s="3" t="s">
        <v>254</v>
      </c>
      <c r="C143" s="3" t="s">
        <v>255</v>
      </c>
      <c r="D143" s="3" t="s">
        <v>174</v>
      </c>
      <c r="E143" s="4">
        <v>90</v>
      </c>
      <c r="F143" s="2" t="s">
        <v>216</v>
      </c>
      <c r="G143" s="48">
        <v>0</v>
      </c>
      <c r="H143" s="36">
        <v>3531</v>
      </c>
      <c r="I143" s="16" t="s">
        <v>304</v>
      </c>
      <c r="J143" s="1" t="str">
        <f t="shared" si="8"/>
        <v>3.3.90.30.22.02.0004.000041-01 - 90 - SEMOB</v>
      </c>
      <c r="K143" s="1" t="str">
        <f t="shared" si="9"/>
        <v>3.3.90.30.22.02.0004.000041-01 - 90</v>
      </c>
      <c r="L143" s="1">
        <f t="shared" si="10"/>
        <v>4414</v>
      </c>
    </row>
    <row r="144" spans="1:12" ht="21" x14ac:dyDescent="0.25">
      <c r="A144" s="7" t="s">
        <v>256</v>
      </c>
      <c r="B144" s="3" t="s">
        <v>254</v>
      </c>
      <c r="C144" s="3" t="s">
        <v>257</v>
      </c>
      <c r="D144" s="3" t="s">
        <v>174</v>
      </c>
      <c r="E144" s="4">
        <v>80</v>
      </c>
      <c r="F144" s="2" t="s">
        <v>222</v>
      </c>
      <c r="G144" s="48">
        <v>0</v>
      </c>
      <c r="H144" s="36">
        <v>250</v>
      </c>
      <c r="I144" s="16" t="s">
        <v>304</v>
      </c>
      <c r="J144" s="1" t="str">
        <f t="shared" si="8"/>
        <v>3.3.90.30.22.02.0004.000036-01 - 80 - SEE</v>
      </c>
      <c r="K144" s="1" t="str">
        <f t="shared" si="9"/>
        <v>3.3.90.30.22.02.0004.000036-01 - 80</v>
      </c>
      <c r="L144" s="1">
        <f t="shared" si="10"/>
        <v>313</v>
      </c>
    </row>
    <row r="145" spans="1:12" ht="21" x14ac:dyDescent="0.25">
      <c r="A145" s="7" t="s">
        <v>256</v>
      </c>
      <c r="B145" s="3" t="s">
        <v>254</v>
      </c>
      <c r="C145" s="3" t="s">
        <v>257</v>
      </c>
      <c r="D145" s="3" t="s">
        <v>174</v>
      </c>
      <c r="E145" s="4">
        <v>50</v>
      </c>
      <c r="F145" s="2" t="s">
        <v>192</v>
      </c>
      <c r="G145" s="48">
        <v>0</v>
      </c>
      <c r="H145" s="36">
        <v>250</v>
      </c>
      <c r="I145" s="16" t="s">
        <v>304</v>
      </c>
      <c r="J145" s="1" t="str">
        <f t="shared" si="8"/>
        <v>3.3.90.30.22.02.0004.000036-01 - 50 - SSP</v>
      </c>
      <c r="K145" s="1" t="str">
        <f t="shared" si="9"/>
        <v>3.3.90.30.22.02.0004.000036-01 - 50</v>
      </c>
      <c r="L145" s="1">
        <f t="shared" si="10"/>
        <v>313</v>
      </c>
    </row>
    <row r="146" spans="1:12" ht="21" x14ac:dyDescent="0.25">
      <c r="A146" s="7" t="s">
        <v>258</v>
      </c>
      <c r="B146" s="3" t="s">
        <v>254</v>
      </c>
      <c r="C146" s="3" t="s">
        <v>259</v>
      </c>
      <c r="D146" s="3" t="s">
        <v>174</v>
      </c>
      <c r="E146" s="4">
        <v>53</v>
      </c>
      <c r="F146" s="2" t="s">
        <v>260</v>
      </c>
      <c r="G146" s="48">
        <v>0</v>
      </c>
      <c r="H146" s="36">
        <v>3400</v>
      </c>
      <c r="I146" s="16" t="s">
        <v>304</v>
      </c>
      <c r="J146" s="1" t="str">
        <f t="shared" si="8"/>
        <v>3.3.90.30.22.02.0004.000037-01 - 53 - CBMDF</v>
      </c>
      <c r="K146" s="1" t="str">
        <f t="shared" si="9"/>
        <v>3.3.90.30.22.02.0004.000037-01 - 53</v>
      </c>
      <c r="L146" s="1">
        <f t="shared" si="10"/>
        <v>4250</v>
      </c>
    </row>
    <row r="147" spans="1:12" ht="21" x14ac:dyDescent="0.25">
      <c r="A147" s="7" t="s">
        <v>258</v>
      </c>
      <c r="B147" s="3" t="s">
        <v>254</v>
      </c>
      <c r="C147" s="3" t="s">
        <v>259</v>
      </c>
      <c r="D147" s="3" t="s">
        <v>174</v>
      </c>
      <c r="E147" s="4">
        <v>56</v>
      </c>
      <c r="F147" s="2" t="s">
        <v>236</v>
      </c>
      <c r="G147" s="48">
        <v>0</v>
      </c>
      <c r="H147" s="36">
        <v>1280</v>
      </c>
      <c r="I147" s="16" t="s">
        <v>304</v>
      </c>
      <c r="J147" s="1" t="str">
        <f t="shared" si="8"/>
        <v>3.3.90.30.22.02.0004.000037-01 - 56 - FUNAP</v>
      </c>
      <c r="K147" s="1" t="str">
        <f t="shared" si="9"/>
        <v>3.3.90.30.22.02.0004.000037-01 - 56</v>
      </c>
      <c r="L147" s="1">
        <f t="shared" si="10"/>
        <v>1600</v>
      </c>
    </row>
    <row r="148" spans="1:12" ht="21" x14ac:dyDescent="0.25">
      <c r="A148" s="7" t="s">
        <v>261</v>
      </c>
      <c r="B148" s="3" t="s">
        <v>254</v>
      </c>
      <c r="C148" s="3" t="s">
        <v>262</v>
      </c>
      <c r="D148" s="3" t="s">
        <v>174</v>
      </c>
      <c r="E148" s="4">
        <v>98</v>
      </c>
      <c r="F148" s="2" t="s">
        <v>220</v>
      </c>
      <c r="G148" s="48">
        <v>0</v>
      </c>
      <c r="H148" s="36">
        <v>250</v>
      </c>
      <c r="I148" s="16" t="s">
        <v>304</v>
      </c>
      <c r="J148" s="1" t="str">
        <f t="shared" si="8"/>
        <v>3.3.90.30.22.02.0004.000039-01 - 98 - DFTRANS</v>
      </c>
      <c r="K148" s="1" t="str">
        <f t="shared" si="9"/>
        <v>3.3.90.30.22.02.0004.000039-01 - 98</v>
      </c>
      <c r="L148" s="1">
        <f t="shared" si="10"/>
        <v>313</v>
      </c>
    </row>
    <row r="149" spans="1:12" ht="21" x14ac:dyDescent="0.25">
      <c r="A149" s="7" t="s">
        <v>261</v>
      </c>
      <c r="B149" s="3" t="s">
        <v>254</v>
      </c>
      <c r="C149" s="3" t="s">
        <v>262</v>
      </c>
      <c r="D149" s="3" t="s">
        <v>174</v>
      </c>
      <c r="E149" s="4">
        <v>144</v>
      </c>
      <c r="F149" s="2" t="s">
        <v>221</v>
      </c>
      <c r="G149" s="48">
        <v>0</v>
      </c>
      <c r="H149" s="36">
        <v>7450</v>
      </c>
      <c r="I149" s="16" t="s">
        <v>304</v>
      </c>
      <c r="J149" s="1" t="str">
        <f t="shared" si="8"/>
        <v>3.3.90.30.22.02.0004.000039-01 - 144 - SAO SEBT RA XIV</v>
      </c>
      <c r="K149" s="1" t="str">
        <f t="shared" si="9"/>
        <v>3.3.90.30.22.02.0004.000039-01 - 144</v>
      </c>
      <c r="L149" s="1">
        <f t="shared" si="10"/>
        <v>9313</v>
      </c>
    </row>
    <row r="150" spans="1:12" ht="21" x14ac:dyDescent="0.25">
      <c r="A150" s="7" t="s">
        <v>261</v>
      </c>
      <c r="B150" s="3" t="s">
        <v>254</v>
      </c>
      <c r="C150" s="3" t="s">
        <v>262</v>
      </c>
      <c r="D150" s="3" t="s">
        <v>174</v>
      </c>
      <c r="E150" s="4">
        <v>306</v>
      </c>
      <c r="F150" s="2" t="s">
        <v>171</v>
      </c>
      <c r="G150" s="48">
        <v>0</v>
      </c>
      <c r="H150" s="36">
        <v>1200</v>
      </c>
      <c r="I150" s="16" t="s">
        <v>304</v>
      </c>
      <c r="J150" s="1" t="str">
        <f t="shared" si="8"/>
        <v>3.3.90.30.22.02.0004.000039-01 - 306 - SCIA RA XXV</v>
      </c>
      <c r="K150" s="1" t="str">
        <f t="shared" si="9"/>
        <v>3.3.90.30.22.02.0004.000039-01 - 306</v>
      </c>
      <c r="L150" s="1">
        <f t="shared" si="10"/>
        <v>1500</v>
      </c>
    </row>
    <row r="151" spans="1:12" ht="21" x14ac:dyDescent="0.25">
      <c r="A151" s="7" t="s">
        <v>263</v>
      </c>
      <c r="B151" s="3" t="s">
        <v>254</v>
      </c>
      <c r="C151" s="3" t="s">
        <v>264</v>
      </c>
      <c r="D151" s="3" t="s">
        <v>174</v>
      </c>
      <c r="E151" s="4">
        <v>400</v>
      </c>
      <c r="F151" s="2" t="s">
        <v>193</v>
      </c>
      <c r="G151" s="48">
        <v>0</v>
      </c>
      <c r="H151" s="36">
        <v>1625</v>
      </c>
      <c r="I151" s="16" t="s">
        <v>304</v>
      </c>
      <c r="J151" s="1" t="str">
        <f t="shared" si="8"/>
        <v>3.3.90.30.22.02.0004.000038-01 - 400 - SEJUS</v>
      </c>
      <c r="K151" s="1" t="str">
        <f t="shared" si="9"/>
        <v>3.3.90.30.22.02.0004.000038-01 - 400</v>
      </c>
      <c r="L151" s="1">
        <f t="shared" si="10"/>
        <v>2031</v>
      </c>
    </row>
    <row r="152" spans="1:12" ht="21" x14ac:dyDescent="0.25">
      <c r="A152" s="7" t="s">
        <v>263</v>
      </c>
      <c r="B152" s="3" t="s">
        <v>254</v>
      </c>
      <c r="C152" s="3" t="s">
        <v>264</v>
      </c>
      <c r="D152" s="3" t="s">
        <v>174</v>
      </c>
      <c r="E152" s="4">
        <v>419</v>
      </c>
      <c r="F152" s="2" t="s">
        <v>183</v>
      </c>
      <c r="G152" s="48">
        <v>0</v>
      </c>
      <c r="H152" s="36">
        <v>4600</v>
      </c>
      <c r="I152" s="16" t="s">
        <v>304</v>
      </c>
      <c r="J152" s="1" t="str">
        <f t="shared" si="8"/>
        <v>3.3.90.30.22.02.0004.000038-01 - 419 - I/SEMIDH</v>
      </c>
      <c r="K152" s="1" t="str">
        <f t="shared" si="9"/>
        <v>3.3.90.30.22.02.0004.000038-01 - 419</v>
      </c>
      <c r="L152" s="1">
        <f t="shared" si="10"/>
        <v>5750</v>
      </c>
    </row>
    <row r="153" spans="1:12" ht="21" x14ac:dyDescent="0.25">
      <c r="A153" s="7" t="s">
        <v>265</v>
      </c>
      <c r="B153" s="3" t="s">
        <v>254</v>
      </c>
      <c r="C153" s="3" t="s">
        <v>266</v>
      </c>
      <c r="D153" s="3" t="s">
        <v>174</v>
      </c>
      <c r="E153" s="4">
        <v>431</v>
      </c>
      <c r="F153" s="2" t="s">
        <v>173</v>
      </c>
      <c r="G153" s="48">
        <v>0</v>
      </c>
      <c r="H153" s="36">
        <v>74</v>
      </c>
      <c r="I153" s="16" t="s">
        <v>304</v>
      </c>
      <c r="J153" s="1" t="str">
        <f t="shared" si="8"/>
        <v>3.3.90.30.22.02.0004.000043-01 - 431 - SEDESTMIDH</v>
      </c>
      <c r="K153" s="1" t="str">
        <f t="shared" si="9"/>
        <v>3.3.90.30.22.02.0004.000043-01 - 431</v>
      </c>
      <c r="L153" s="1">
        <f t="shared" si="10"/>
        <v>93</v>
      </c>
    </row>
    <row r="154" spans="1:12" ht="21" x14ac:dyDescent="0.25">
      <c r="A154" s="7" t="s">
        <v>265</v>
      </c>
      <c r="B154" s="3" t="s">
        <v>254</v>
      </c>
      <c r="C154" s="3" t="s">
        <v>266</v>
      </c>
      <c r="D154" s="3" t="s">
        <v>174</v>
      </c>
      <c r="E154" s="4">
        <v>431</v>
      </c>
      <c r="F154" s="2" t="s">
        <v>173</v>
      </c>
      <c r="G154" s="48">
        <v>0</v>
      </c>
      <c r="H154" s="36">
        <v>74</v>
      </c>
      <c r="I154" s="16" t="s">
        <v>304</v>
      </c>
      <c r="J154" s="1" t="str">
        <f t="shared" si="8"/>
        <v>3.3.90.30.22.02.0004.000043-01 - 431 - SEDESTMIDH</v>
      </c>
      <c r="K154" s="1" t="str">
        <f t="shared" si="9"/>
        <v>3.3.90.30.22.02.0004.000043-01 - 431</v>
      </c>
      <c r="L154" s="1">
        <f t="shared" si="10"/>
        <v>93</v>
      </c>
    </row>
    <row r="155" spans="1:12" ht="21" x14ac:dyDescent="0.25">
      <c r="A155" s="7" t="s">
        <v>263</v>
      </c>
      <c r="B155" s="3" t="s">
        <v>254</v>
      </c>
      <c r="C155" s="3" t="s">
        <v>264</v>
      </c>
      <c r="D155" s="3" t="s">
        <v>174</v>
      </c>
      <c r="E155" s="4">
        <v>50</v>
      </c>
      <c r="F155" s="2" t="s">
        <v>192</v>
      </c>
      <c r="G155" s="48">
        <v>0</v>
      </c>
      <c r="H155" s="36">
        <v>5188</v>
      </c>
      <c r="I155" s="16" t="s">
        <v>304</v>
      </c>
      <c r="J155" s="1" t="str">
        <f t="shared" si="8"/>
        <v>3.3.90.30.22.02.0004.000038-01 - 50 - SSP</v>
      </c>
      <c r="K155" s="1" t="str">
        <f t="shared" si="9"/>
        <v>3.3.90.30.22.02.0004.000038-01 - 50</v>
      </c>
      <c r="L155" s="1">
        <f t="shared" si="10"/>
        <v>6485</v>
      </c>
    </row>
    <row r="156" spans="1:12" ht="21" x14ac:dyDescent="0.25">
      <c r="A156" s="7" t="s">
        <v>258</v>
      </c>
      <c r="B156" s="3" t="s">
        <v>254</v>
      </c>
      <c r="C156" s="3" t="s">
        <v>259</v>
      </c>
      <c r="D156" s="3" t="s">
        <v>174</v>
      </c>
      <c r="E156" s="4">
        <v>419</v>
      </c>
      <c r="F156" s="2" t="s">
        <v>183</v>
      </c>
      <c r="G156" s="48">
        <v>0</v>
      </c>
      <c r="H156" s="36">
        <v>2370</v>
      </c>
      <c r="I156" s="16" t="s">
        <v>304</v>
      </c>
      <c r="J156" s="1" t="str">
        <f t="shared" si="8"/>
        <v>3.3.90.30.22.02.0004.000037-01 - 419 - I/SEMIDH</v>
      </c>
      <c r="K156" s="1" t="str">
        <f t="shared" si="9"/>
        <v>3.3.90.30.22.02.0004.000037-01 - 419</v>
      </c>
      <c r="L156" s="1">
        <f t="shared" si="10"/>
        <v>2963</v>
      </c>
    </row>
    <row r="157" spans="1:12" ht="21" x14ac:dyDescent="0.25">
      <c r="A157" s="7" t="s">
        <v>267</v>
      </c>
      <c r="B157" s="3" t="s">
        <v>268</v>
      </c>
      <c r="C157" s="3" t="s">
        <v>269</v>
      </c>
      <c r="D157" s="3" t="s">
        <v>187</v>
      </c>
      <c r="E157" s="4">
        <v>431</v>
      </c>
      <c r="F157" s="2" t="s">
        <v>173</v>
      </c>
      <c r="G157" s="48">
        <v>0</v>
      </c>
      <c r="H157" s="36">
        <v>40</v>
      </c>
      <c r="I157" s="16" t="s">
        <v>304</v>
      </c>
      <c r="J157" s="1" t="str">
        <f t="shared" si="8"/>
        <v>3.3.90.30.22.02.0015.000003-02 - 431 - SEDESTMIDH</v>
      </c>
      <c r="K157" s="1" t="str">
        <f t="shared" si="9"/>
        <v>3.3.90.30.22.02.0015.000003-02 - 431</v>
      </c>
      <c r="L157" s="1">
        <f t="shared" si="10"/>
        <v>50</v>
      </c>
    </row>
    <row r="158" spans="1:12" ht="21" x14ac:dyDescent="0.25">
      <c r="A158" s="7" t="s">
        <v>267</v>
      </c>
      <c r="B158" s="3" t="s">
        <v>268</v>
      </c>
      <c r="C158" s="3" t="s">
        <v>269</v>
      </c>
      <c r="D158" s="3" t="s">
        <v>174</v>
      </c>
      <c r="E158" s="4">
        <v>50</v>
      </c>
      <c r="F158" s="2" t="s">
        <v>192</v>
      </c>
      <c r="G158" s="48">
        <v>0</v>
      </c>
      <c r="H158" s="36">
        <v>40</v>
      </c>
      <c r="I158" s="16" t="s">
        <v>304</v>
      </c>
      <c r="J158" s="1" t="str">
        <f t="shared" si="8"/>
        <v>3.3.90.30.22.02.0015.000003-02 - 50 - SSP</v>
      </c>
      <c r="K158" s="1" t="str">
        <f t="shared" si="9"/>
        <v>3.3.90.30.22.02.0015.000003-02 - 50</v>
      </c>
      <c r="L158" s="1">
        <f t="shared" si="10"/>
        <v>50</v>
      </c>
    </row>
    <row r="159" spans="1:12" ht="21" x14ac:dyDescent="0.25">
      <c r="A159" s="7" t="s">
        <v>267</v>
      </c>
      <c r="B159" s="3" t="s">
        <v>268</v>
      </c>
      <c r="C159" s="3" t="s">
        <v>269</v>
      </c>
      <c r="D159" s="3" t="s">
        <v>174</v>
      </c>
      <c r="E159" s="4">
        <v>431</v>
      </c>
      <c r="F159" s="2" t="s">
        <v>173</v>
      </c>
      <c r="G159" s="48">
        <v>0</v>
      </c>
      <c r="H159" s="36">
        <v>40</v>
      </c>
      <c r="I159" s="16" t="s">
        <v>304</v>
      </c>
      <c r="J159" s="1" t="str">
        <f t="shared" si="8"/>
        <v>3.3.90.30.22.02.0015.000003-02 - 431 - SEDESTMIDH</v>
      </c>
      <c r="K159" s="1" t="str">
        <f t="shared" si="9"/>
        <v>3.3.90.30.22.02.0015.000003-02 - 431</v>
      </c>
      <c r="L159" s="1">
        <f t="shared" si="10"/>
        <v>50</v>
      </c>
    </row>
    <row r="160" spans="1:12" ht="10.5" x14ac:dyDescent="0.25">
      <c r="A160" s="7" t="s">
        <v>230</v>
      </c>
      <c r="B160" s="3" t="s">
        <v>231</v>
      </c>
      <c r="C160" s="3" t="s">
        <v>338</v>
      </c>
      <c r="D160" s="3" t="s">
        <v>187</v>
      </c>
      <c r="E160" s="4">
        <v>50</v>
      </c>
      <c r="F160" s="2" t="s">
        <v>192</v>
      </c>
      <c r="G160" s="48">
        <v>0</v>
      </c>
      <c r="H160" s="36">
        <v>25</v>
      </c>
      <c r="I160" s="16" t="s">
        <v>304</v>
      </c>
      <c r="J160" s="1" t="str">
        <f t="shared" si="8"/>
        <v>3.3.90.30.22.01.0001.000009-01 - 50 - SSP</v>
      </c>
      <c r="K160" s="1" t="str">
        <f t="shared" si="9"/>
        <v>3.3.90.30.22.01.0001.000009-01 - 50</v>
      </c>
      <c r="L160" s="1">
        <f t="shared" si="10"/>
        <v>31</v>
      </c>
    </row>
    <row r="161" spans="1:12" ht="10.5" x14ac:dyDescent="0.25">
      <c r="A161" s="7" t="s">
        <v>230</v>
      </c>
      <c r="B161" s="3" t="s">
        <v>231</v>
      </c>
      <c r="C161" s="3" t="s">
        <v>338</v>
      </c>
      <c r="D161" s="3" t="s">
        <v>187</v>
      </c>
      <c r="E161" s="4">
        <v>419</v>
      </c>
      <c r="F161" s="2" t="s">
        <v>183</v>
      </c>
      <c r="G161" s="48">
        <v>103</v>
      </c>
      <c r="H161" s="36">
        <v>7</v>
      </c>
      <c r="I161" s="16" t="s">
        <v>304</v>
      </c>
      <c r="J161" s="1" t="str">
        <f t="shared" si="8"/>
        <v>3.3.90.30.22.01.0001.000009-01 - 419 - I/SEMIDH</v>
      </c>
      <c r="K161" s="1" t="str">
        <f t="shared" si="9"/>
        <v>3.3.90.30.22.01.0001.000009-01 - 419</v>
      </c>
      <c r="L161" s="1">
        <f t="shared" si="10"/>
        <v>9</v>
      </c>
    </row>
    <row r="162" spans="1:12" ht="10.5" x14ac:dyDescent="0.25">
      <c r="A162" s="7" t="s">
        <v>230</v>
      </c>
      <c r="B162" s="3" t="s">
        <v>231</v>
      </c>
      <c r="C162" s="3" t="s">
        <v>338</v>
      </c>
      <c r="D162" s="3" t="s">
        <v>187</v>
      </c>
      <c r="E162" s="4">
        <v>431</v>
      </c>
      <c r="F162" s="2" t="s">
        <v>173</v>
      </c>
      <c r="G162" s="48">
        <v>149</v>
      </c>
      <c r="H162" s="36">
        <v>201</v>
      </c>
      <c r="I162" s="16" t="s">
        <v>304</v>
      </c>
      <c r="J162" s="1" t="str">
        <f t="shared" si="8"/>
        <v>3.3.90.30.22.01.0001.000009-01 - 431 - SEDESTMIDH</v>
      </c>
      <c r="K162" s="1" t="str">
        <f t="shared" si="9"/>
        <v>3.3.90.30.22.01.0001.000009-01 - 431</v>
      </c>
      <c r="L162" s="1">
        <f t="shared" si="10"/>
        <v>251</v>
      </c>
    </row>
    <row r="163" spans="1:12" ht="10.5" x14ac:dyDescent="0.25">
      <c r="A163" s="7" t="s">
        <v>230</v>
      </c>
      <c r="B163" s="3" t="s">
        <v>231</v>
      </c>
      <c r="C163" s="3" t="s">
        <v>338</v>
      </c>
      <c r="D163" s="3" t="s">
        <v>187</v>
      </c>
      <c r="E163" s="4">
        <v>400</v>
      </c>
      <c r="F163" s="2" t="s">
        <v>193</v>
      </c>
      <c r="G163" s="48">
        <v>0</v>
      </c>
      <c r="H163" s="36">
        <v>148</v>
      </c>
      <c r="I163" s="16" t="s">
        <v>304</v>
      </c>
      <c r="J163" s="1" t="str">
        <f t="shared" si="8"/>
        <v>3.3.90.30.22.01.0001.000009-01 - 400 - SEJUS</v>
      </c>
      <c r="K163" s="1" t="str">
        <f t="shared" si="9"/>
        <v>3.3.90.30.22.01.0001.000009-01 - 400</v>
      </c>
      <c r="L163" s="1">
        <f t="shared" si="10"/>
        <v>185</v>
      </c>
    </row>
    <row r="164" spans="1:12" ht="10.5" x14ac:dyDescent="0.25">
      <c r="A164" s="7" t="s">
        <v>230</v>
      </c>
      <c r="B164" s="3" t="s">
        <v>231</v>
      </c>
      <c r="C164" s="3" t="s">
        <v>338</v>
      </c>
      <c r="D164" s="3" t="s">
        <v>187</v>
      </c>
      <c r="E164" s="4">
        <v>400</v>
      </c>
      <c r="F164" s="2" t="s">
        <v>193</v>
      </c>
      <c r="G164" s="48">
        <v>1409</v>
      </c>
      <c r="H164" s="36">
        <v>46</v>
      </c>
      <c r="I164" s="16" t="s">
        <v>304</v>
      </c>
      <c r="J164" s="1" t="str">
        <f t="shared" si="8"/>
        <v>3.3.90.30.22.01.0001.000009-01 - 400 - SEJUS</v>
      </c>
      <c r="K164" s="1" t="str">
        <f t="shared" si="9"/>
        <v>3.3.90.30.22.01.0001.000009-01 - 400</v>
      </c>
      <c r="L164" s="1">
        <f t="shared" si="10"/>
        <v>58</v>
      </c>
    </row>
    <row r="165" spans="1:12" ht="10.5" x14ac:dyDescent="0.25">
      <c r="A165" s="7" t="s">
        <v>230</v>
      </c>
      <c r="B165" s="3" t="s">
        <v>231</v>
      </c>
      <c r="C165" s="3" t="s">
        <v>338</v>
      </c>
      <c r="D165" s="3" t="s">
        <v>187</v>
      </c>
      <c r="E165" s="4">
        <v>63</v>
      </c>
      <c r="F165" s="2" t="s">
        <v>238</v>
      </c>
      <c r="G165" s="48">
        <v>155</v>
      </c>
      <c r="H165" s="36">
        <v>200</v>
      </c>
      <c r="I165" s="16" t="s">
        <v>304</v>
      </c>
      <c r="J165" s="1" t="str">
        <f t="shared" si="8"/>
        <v>3.3.90.30.22.01.0001.000009-01 - 63 - FHB</v>
      </c>
      <c r="K165" s="1" t="str">
        <f t="shared" si="9"/>
        <v>3.3.90.30.22.01.0001.000009-01 - 63</v>
      </c>
      <c r="L165" s="1">
        <f t="shared" si="10"/>
        <v>250</v>
      </c>
    </row>
    <row r="166" spans="1:12" ht="10.5" x14ac:dyDescent="0.25">
      <c r="A166" s="7" t="s">
        <v>230</v>
      </c>
      <c r="B166" s="3" t="s">
        <v>231</v>
      </c>
      <c r="C166" s="3" t="s">
        <v>338</v>
      </c>
      <c r="D166" s="3" t="s">
        <v>187</v>
      </c>
      <c r="E166" s="4">
        <v>419</v>
      </c>
      <c r="F166" s="2" t="s">
        <v>183</v>
      </c>
      <c r="G166" s="48">
        <v>0</v>
      </c>
      <c r="H166" s="36">
        <v>4050</v>
      </c>
      <c r="I166" s="16" t="s">
        <v>304</v>
      </c>
      <c r="J166" s="1" t="str">
        <f t="shared" si="8"/>
        <v>3.3.90.30.22.01.0001.000009-01 - 419 - I/SEMIDH</v>
      </c>
      <c r="K166" s="1" t="str">
        <f t="shared" si="9"/>
        <v>3.3.90.30.22.01.0001.000009-01 - 419</v>
      </c>
      <c r="L166" s="1">
        <f t="shared" si="10"/>
        <v>5063</v>
      </c>
    </row>
    <row r="167" spans="1:12" ht="10.5" x14ac:dyDescent="0.25">
      <c r="A167" s="7" t="s">
        <v>230</v>
      </c>
      <c r="B167" s="3" t="s">
        <v>231</v>
      </c>
      <c r="C167" s="3" t="s">
        <v>338</v>
      </c>
      <c r="D167" s="3" t="s">
        <v>187</v>
      </c>
      <c r="E167" s="4">
        <v>431</v>
      </c>
      <c r="F167" s="2" t="s">
        <v>173</v>
      </c>
      <c r="G167" s="48">
        <v>24</v>
      </c>
      <c r="H167" s="36">
        <v>8</v>
      </c>
      <c r="I167" s="16" t="s">
        <v>304</v>
      </c>
      <c r="J167" s="1" t="str">
        <f t="shared" si="8"/>
        <v>3.3.90.30.22.01.0001.000009-01 - 431 - SEDESTMIDH</v>
      </c>
      <c r="K167" s="1" t="str">
        <f t="shared" si="9"/>
        <v>3.3.90.30.22.01.0001.000009-01 - 431</v>
      </c>
      <c r="L167" s="1">
        <f t="shared" si="10"/>
        <v>10</v>
      </c>
    </row>
    <row r="168" spans="1:12" ht="10.5" x14ac:dyDescent="0.25">
      <c r="A168" s="7" t="s">
        <v>230</v>
      </c>
      <c r="B168" s="3" t="s">
        <v>231</v>
      </c>
      <c r="C168" s="3" t="s">
        <v>338</v>
      </c>
      <c r="D168" s="3" t="s">
        <v>187</v>
      </c>
      <c r="E168" s="4">
        <v>419</v>
      </c>
      <c r="F168" s="2" t="s">
        <v>183</v>
      </c>
      <c r="G168" s="48">
        <v>0</v>
      </c>
      <c r="H168" s="36">
        <v>27</v>
      </c>
      <c r="I168" s="16" t="s">
        <v>304</v>
      </c>
      <c r="J168" s="1" t="str">
        <f t="shared" si="8"/>
        <v>3.3.90.30.22.01.0001.000009-01 - 419 - I/SEMIDH</v>
      </c>
      <c r="K168" s="1" t="str">
        <f t="shared" si="9"/>
        <v>3.3.90.30.22.01.0001.000009-01 - 419</v>
      </c>
      <c r="L168" s="1">
        <f t="shared" si="10"/>
        <v>34</v>
      </c>
    </row>
    <row r="169" spans="1:12" ht="10.5" x14ac:dyDescent="0.25">
      <c r="A169" s="7" t="s">
        <v>230</v>
      </c>
      <c r="B169" s="3" t="s">
        <v>231</v>
      </c>
      <c r="C169" s="3" t="s">
        <v>338</v>
      </c>
      <c r="D169" s="3" t="s">
        <v>187</v>
      </c>
      <c r="E169" s="4">
        <v>196</v>
      </c>
      <c r="F169" s="2" t="s">
        <v>179</v>
      </c>
      <c r="G169" s="48">
        <v>433</v>
      </c>
      <c r="H169" s="36">
        <v>72</v>
      </c>
      <c r="I169" s="16" t="s">
        <v>304</v>
      </c>
      <c r="J169" s="1" t="str">
        <f t="shared" si="8"/>
        <v>3.3.90.30.22.01.0001.000009-01 - 196 - FJZB</v>
      </c>
      <c r="K169" s="1" t="str">
        <f t="shared" si="9"/>
        <v>3.3.90.30.22.01.0001.000009-01 - 196</v>
      </c>
      <c r="L169" s="1">
        <f t="shared" si="10"/>
        <v>90</v>
      </c>
    </row>
    <row r="170" spans="1:12" ht="10.5" x14ac:dyDescent="0.25">
      <c r="A170" s="7" t="s">
        <v>230</v>
      </c>
      <c r="B170" s="3" t="s">
        <v>231</v>
      </c>
      <c r="C170" s="3" t="s">
        <v>338</v>
      </c>
      <c r="D170" s="3" t="s">
        <v>187</v>
      </c>
      <c r="E170" s="4">
        <v>2</v>
      </c>
      <c r="F170" s="2" t="s">
        <v>180</v>
      </c>
      <c r="G170" s="48">
        <v>0</v>
      </c>
      <c r="H170" s="36">
        <v>10</v>
      </c>
      <c r="I170" s="16" t="s">
        <v>304</v>
      </c>
      <c r="J170" s="1" t="str">
        <f t="shared" si="8"/>
        <v>3.3.90.30.22.01.0001.000009-01 - 2 - CASA CIVIL</v>
      </c>
      <c r="K170" s="1" t="str">
        <f t="shared" si="9"/>
        <v>3.3.90.30.22.01.0001.000009-01 - 2</v>
      </c>
      <c r="L170" s="1">
        <f t="shared" si="10"/>
        <v>13</v>
      </c>
    </row>
    <row r="171" spans="1:12" ht="10.5" x14ac:dyDescent="0.25">
      <c r="A171" s="7" t="s">
        <v>230</v>
      </c>
      <c r="B171" s="3" t="s">
        <v>231</v>
      </c>
      <c r="C171" s="3" t="s">
        <v>338</v>
      </c>
      <c r="D171" s="3" t="s">
        <v>187</v>
      </c>
      <c r="E171" s="4">
        <v>414</v>
      </c>
      <c r="F171" s="2" t="s">
        <v>270</v>
      </c>
      <c r="G171" s="48">
        <v>5</v>
      </c>
      <c r="H171" s="36">
        <v>1</v>
      </c>
      <c r="I171" s="16" t="s">
        <v>304</v>
      </c>
      <c r="J171" s="1" t="str">
        <f t="shared" si="8"/>
        <v>3.3.90.30.22.01.0001.000009-01 - 414 - SEGAD</v>
      </c>
      <c r="K171" s="1" t="str">
        <f t="shared" si="9"/>
        <v>3.3.90.30.22.01.0001.000009-01 - 414</v>
      </c>
      <c r="L171" s="1">
        <f t="shared" si="10"/>
        <v>1</v>
      </c>
    </row>
    <row r="172" spans="1:12" ht="10.5" x14ac:dyDescent="0.25">
      <c r="A172" s="7" t="s">
        <v>230</v>
      </c>
      <c r="B172" s="3" t="s">
        <v>231</v>
      </c>
      <c r="C172" s="3" t="s">
        <v>338</v>
      </c>
      <c r="D172" s="3" t="s">
        <v>187</v>
      </c>
      <c r="E172" s="4">
        <v>40</v>
      </c>
      <c r="F172" s="2" t="s">
        <v>271</v>
      </c>
      <c r="G172" s="48">
        <v>57</v>
      </c>
      <c r="H172" s="36">
        <v>52</v>
      </c>
      <c r="I172" s="16" t="s">
        <v>304</v>
      </c>
      <c r="J172" s="1" t="str">
        <f t="shared" si="8"/>
        <v>3.3.90.30.22.01.0001.000009-01 - 40 - SEF</v>
      </c>
      <c r="K172" s="1" t="str">
        <f t="shared" si="9"/>
        <v>3.3.90.30.22.01.0001.000009-01 - 40</v>
      </c>
      <c r="L172" s="1">
        <f t="shared" si="10"/>
        <v>65</v>
      </c>
    </row>
    <row r="173" spans="1:12" ht="10.5" x14ac:dyDescent="0.25">
      <c r="A173" s="7" t="s">
        <v>230</v>
      </c>
      <c r="B173" s="3" t="s">
        <v>231</v>
      </c>
      <c r="C173" s="3" t="s">
        <v>338</v>
      </c>
      <c r="D173" s="3" t="s">
        <v>187</v>
      </c>
      <c r="E173" s="4">
        <v>94</v>
      </c>
      <c r="F173" s="2" t="s">
        <v>212</v>
      </c>
      <c r="G173" s="48">
        <v>4</v>
      </c>
      <c r="H173" s="36">
        <v>10</v>
      </c>
      <c r="I173" s="16" t="s">
        <v>304</v>
      </c>
      <c r="J173" s="1" t="str">
        <f t="shared" si="8"/>
        <v>3.3.90.30.22.01.0001.000009-01 - 94 - SLU</v>
      </c>
      <c r="K173" s="1" t="str">
        <f t="shared" si="9"/>
        <v>3.3.90.30.22.01.0001.000009-01 - 94</v>
      </c>
      <c r="L173" s="1">
        <f t="shared" si="10"/>
        <v>13</v>
      </c>
    </row>
    <row r="174" spans="1:12" ht="10.5" x14ac:dyDescent="0.25">
      <c r="A174" s="7" t="s">
        <v>230</v>
      </c>
      <c r="B174" s="3" t="s">
        <v>231</v>
      </c>
      <c r="C174" s="3" t="s">
        <v>338</v>
      </c>
      <c r="D174" s="3" t="s">
        <v>187</v>
      </c>
      <c r="E174" s="4">
        <v>380</v>
      </c>
      <c r="F174" s="2" t="s">
        <v>191</v>
      </c>
      <c r="G174" s="48">
        <v>7501</v>
      </c>
      <c r="H174" s="36">
        <v>1043</v>
      </c>
      <c r="I174" s="16" t="s">
        <v>304</v>
      </c>
      <c r="J174" s="1" t="str">
        <f t="shared" si="8"/>
        <v>3.3.90.30.22.01.0001.000009-01 - 380 - I/SEDHS</v>
      </c>
      <c r="K174" s="1" t="str">
        <f t="shared" si="9"/>
        <v>3.3.90.30.22.01.0001.000009-01 - 380</v>
      </c>
      <c r="L174" s="1">
        <f t="shared" si="10"/>
        <v>1304</v>
      </c>
    </row>
    <row r="175" spans="1:12" ht="10.5" x14ac:dyDescent="0.25">
      <c r="A175" s="7" t="s">
        <v>230</v>
      </c>
      <c r="B175" s="3" t="s">
        <v>231</v>
      </c>
      <c r="C175" s="3" t="s">
        <v>338</v>
      </c>
      <c r="D175" s="3" t="s">
        <v>187</v>
      </c>
      <c r="E175" s="4">
        <v>110</v>
      </c>
      <c r="F175" s="2" t="s">
        <v>208</v>
      </c>
      <c r="G175" s="48">
        <v>269</v>
      </c>
      <c r="H175" s="36">
        <v>785</v>
      </c>
      <c r="I175" s="16" t="s">
        <v>304</v>
      </c>
      <c r="J175" s="1" t="str">
        <f t="shared" si="8"/>
        <v>3.3.90.30.22.01.0001.000009-01 - 110 - SINESP</v>
      </c>
      <c r="K175" s="1" t="str">
        <f t="shared" si="9"/>
        <v>3.3.90.30.22.01.0001.000009-01 - 110</v>
      </c>
      <c r="L175" s="1">
        <f t="shared" si="10"/>
        <v>981</v>
      </c>
    </row>
    <row r="176" spans="1:12" ht="10.5" x14ac:dyDescent="0.25">
      <c r="A176" s="7" t="s">
        <v>230</v>
      </c>
      <c r="B176" s="3" t="s">
        <v>231</v>
      </c>
      <c r="C176" s="3" t="s">
        <v>338</v>
      </c>
      <c r="D176" s="3" t="s">
        <v>187</v>
      </c>
      <c r="E176" s="4">
        <v>90</v>
      </c>
      <c r="F176" s="2" t="s">
        <v>216</v>
      </c>
      <c r="G176" s="48">
        <v>9</v>
      </c>
      <c r="H176" s="36">
        <v>5</v>
      </c>
      <c r="I176" s="16" t="s">
        <v>304</v>
      </c>
      <c r="J176" s="1" t="str">
        <f t="shared" si="8"/>
        <v>3.3.90.30.22.01.0001.000009-01 - 90 - SEMOB</v>
      </c>
      <c r="K176" s="1" t="str">
        <f t="shared" si="9"/>
        <v>3.3.90.30.22.01.0001.000009-01 - 90</v>
      </c>
      <c r="L176" s="1">
        <f t="shared" si="10"/>
        <v>6</v>
      </c>
    </row>
    <row r="177" spans="1:12" ht="10.5" x14ac:dyDescent="0.25">
      <c r="A177" s="7" t="s">
        <v>230</v>
      </c>
      <c r="B177" s="3" t="s">
        <v>231</v>
      </c>
      <c r="C177" s="3" t="s">
        <v>338</v>
      </c>
      <c r="D177" s="3" t="s">
        <v>187</v>
      </c>
      <c r="E177" s="4">
        <v>70</v>
      </c>
      <c r="F177" s="2" t="s">
        <v>213</v>
      </c>
      <c r="G177" s="48">
        <v>278</v>
      </c>
      <c r="H177" s="36">
        <v>20</v>
      </c>
      <c r="I177" s="16" t="s">
        <v>304</v>
      </c>
      <c r="J177" s="1" t="str">
        <f t="shared" si="8"/>
        <v>3.3.90.30.22.01.0001.000009-01 - 70 - SEAGRI</v>
      </c>
      <c r="K177" s="1" t="str">
        <f t="shared" si="9"/>
        <v>3.3.90.30.22.01.0001.000009-01 - 70</v>
      </c>
      <c r="L177" s="1">
        <f t="shared" si="10"/>
        <v>25</v>
      </c>
    </row>
    <row r="178" spans="1:12" ht="10.5" x14ac:dyDescent="0.25">
      <c r="A178" s="7" t="s">
        <v>230</v>
      </c>
      <c r="B178" s="3" t="s">
        <v>231</v>
      </c>
      <c r="C178" s="3" t="s">
        <v>338</v>
      </c>
      <c r="D178" s="3" t="s">
        <v>187</v>
      </c>
      <c r="E178" s="4">
        <v>150</v>
      </c>
      <c r="F178" s="2" t="s">
        <v>195</v>
      </c>
      <c r="G178" s="48">
        <v>0</v>
      </c>
      <c r="H178" s="36">
        <v>284</v>
      </c>
      <c r="I178" s="16" t="s">
        <v>304</v>
      </c>
      <c r="J178" s="1" t="str">
        <f t="shared" si="8"/>
        <v>3.3.90.30.22.01.0001.000009-01 - 150 - SEC</v>
      </c>
      <c r="K178" s="1" t="str">
        <f t="shared" si="9"/>
        <v>3.3.90.30.22.01.0001.000009-01 - 150</v>
      </c>
      <c r="L178" s="1">
        <f t="shared" si="10"/>
        <v>355</v>
      </c>
    </row>
    <row r="179" spans="1:12" ht="10.5" x14ac:dyDescent="0.25">
      <c r="A179" s="7" t="s">
        <v>230</v>
      </c>
      <c r="B179" s="3" t="s">
        <v>231</v>
      </c>
      <c r="C179" s="3" t="s">
        <v>338</v>
      </c>
      <c r="D179" s="3" t="s">
        <v>187</v>
      </c>
      <c r="E179" s="4">
        <v>393</v>
      </c>
      <c r="F179" s="2" t="s">
        <v>239</v>
      </c>
      <c r="G179" s="48">
        <v>47</v>
      </c>
      <c r="H179" s="36">
        <v>7</v>
      </c>
      <c r="I179" s="16" t="s">
        <v>304</v>
      </c>
      <c r="J179" s="1" t="str">
        <f t="shared" si="8"/>
        <v>3.3.90.30.22.01.0001.000009-01 - 393 - SEMA</v>
      </c>
      <c r="K179" s="1" t="str">
        <f t="shared" si="9"/>
        <v>3.3.90.30.22.01.0001.000009-01 - 393</v>
      </c>
      <c r="L179" s="1">
        <f t="shared" si="10"/>
        <v>9</v>
      </c>
    </row>
    <row r="180" spans="1:12" ht="10.5" x14ac:dyDescent="0.25">
      <c r="A180" s="7" t="s">
        <v>230</v>
      </c>
      <c r="B180" s="3" t="s">
        <v>231</v>
      </c>
      <c r="C180" s="3" t="s">
        <v>338</v>
      </c>
      <c r="D180" s="3" t="s">
        <v>187</v>
      </c>
      <c r="E180" s="4">
        <v>14</v>
      </c>
      <c r="F180" s="2" t="s">
        <v>199</v>
      </c>
      <c r="G180" s="48">
        <v>3</v>
      </c>
      <c r="H180" s="36">
        <v>395</v>
      </c>
      <c r="I180" s="16" t="s">
        <v>304</v>
      </c>
      <c r="J180" s="1" t="str">
        <f t="shared" si="8"/>
        <v>3.3.90.30.22.01.0001.000009-01 - 14 - GVG</v>
      </c>
      <c r="K180" s="1" t="str">
        <f t="shared" si="9"/>
        <v>3.3.90.30.22.01.0001.000009-01 - 14</v>
      </c>
      <c r="L180" s="1">
        <f t="shared" si="10"/>
        <v>494</v>
      </c>
    </row>
    <row r="181" spans="1:12" ht="10.5" x14ac:dyDescent="0.25">
      <c r="A181" s="7" t="s">
        <v>230</v>
      </c>
      <c r="B181" s="3" t="s">
        <v>231</v>
      </c>
      <c r="C181" s="3" t="s">
        <v>338</v>
      </c>
      <c r="D181" s="3" t="s">
        <v>187</v>
      </c>
      <c r="E181" s="4">
        <v>121</v>
      </c>
      <c r="F181" s="2" t="s">
        <v>194</v>
      </c>
      <c r="G181" s="48">
        <v>0</v>
      </c>
      <c r="H181" s="36">
        <v>4</v>
      </c>
      <c r="I181" s="16" t="s">
        <v>304</v>
      </c>
      <c r="J181" s="1" t="str">
        <f t="shared" si="8"/>
        <v>3.3.90.30.22.01.0001.000009-01 - 121 - CODEPLAN</v>
      </c>
      <c r="K181" s="1" t="str">
        <f t="shared" si="9"/>
        <v>3.3.90.30.22.01.0001.000009-01 - 121</v>
      </c>
      <c r="L181" s="1">
        <f t="shared" si="10"/>
        <v>5</v>
      </c>
    </row>
    <row r="182" spans="1:12" ht="10.5" x14ac:dyDescent="0.25">
      <c r="A182" s="7" t="s">
        <v>230</v>
      </c>
      <c r="B182" s="3" t="s">
        <v>231</v>
      </c>
      <c r="C182" s="3" t="s">
        <v>338</v>
      </c>
      <c r="D182" s="3" t="s">
        <v>187</v>
      </c>
      <c r="E182" s="4">
        <v>431</v>
      </c>
      <c r="F182" s="2" t="s">
        <v>173</v>
      </c>
      <c r="G182" s="48">
        <v>0</v>
      </c>
      <c r="H182" s="36">
        <v>50</v>
      </c>
      <c r="I182" s="16" t="s">
        <v>304</v>
      </c>
      <c r="J182" s="1" t="str">
        <f t="shared" si="8"/>
        <v>3.3.90.30.22.01.0001.000009-01 - 431 - SEDESTMIDH</v>
      </c>
      <c r="K182" s="1" t="str">
        <f t="shared" si="9"/>
        <v>3.3.90.30.22.01.0001.000009-01 - 431</v>
      </c>
      <c r="L182" s="1">
        <f t="shared" si="10"/>
        <v>63</v>
      </c>
    </row>
    <row r="183" spans="1:12" ht="10.5" x14ac:dyDescent="0.25">
      <c r="A183" s="7" t="s">
        <v>230</v>
      </c>
      <c r="B183" s="3" t="s">
        <v>231</v>
      </c>
      <c r="C183" s="3" t="s">
        <v>338</v>
      </c>
      <c r="D183" s="3" t="s">
        <v>187</v>
      </c>
      <c r="E183" s="4">
        <v>50</v>
      </c>
      <c r="F183" s="2" t="s">
        <v>192</v>
      </c>
      <c r="G183" s="48">
        <v>0</v>
      </c>
      <c r="H183" s="36">
        <v>25</v>
      </c>
      <c r="I183" s="16" t="s">
        <v>304</v>
      </c>
      <c r="J183" s="1" t="str">
        <f t="shared" si="8"/>
        <v>3.3.90.30.22.01.0001.000009-01 - 50 - SSP</v>
      </c>
      <c r="K183" s="1" t="str">
        <f t="shared" si="9"/>
        <v>3.3.90.30.22.01.0001.000009-01 - 50</v>
      </c>
      <c r="L183" s="1">
        <f t="shared" si="10"/>
        <v>31</v>
      </c>
    </row>
    <row r="184" spans="1:12" ht="10.5" x14ac:dyDescent="0.25">
      <c r="A184" s="7" t="s">
        <v>230</v>
      </c>
      <c r="B184" s="3" t="s">
        <v>231</v>
      </c>
      <c r="C184" s="3" t="s">
        <v>338</v>
      </c>
      <c r="D184" s="3" t="s">
        <v>187</v>
      </c>
      <c r="E184" s="4">
        <v>193</v>
      </c>
      <c r="F184" s="2" t="s">
        <v>272</v>
      </c>
      <c r="G184" s="48">
        <v>21</v>
      </c>
      <c r="H184" s="36">
        <v>13</v>
      </c>
      <c r="I184" s="16" t="s">
        <v>304</v>
      </c>
      <c r="J184" s="1" t="str">
        <f t="shared" si="8"/>
        <v>3.3.90.30.22.01.0001.000009-01 - 193 - FAP</v>
      </c>
      <c r="K184" s="1" t="str">
        <f t="shared" si="9"/>
        <v>3.3.90.30.22.01.0001.000009-01 - 193</v>
      </c>
      <c r="L184" s="1">
        <f t="shared" si="10"/>
        <v>16</v>
      </c>
    </row>
    <row r="185" spans="1:12" ht="10.5" x14ac:dyDescent="0.25">
      <c r="A185" s="7" t="s">
        <v>230</v>
      </c>
      <c r="B185" s="3" t="s">
        <v>231</v>
      </c>
      <c r="C185" s="3" t="s">
        <v>338</v>
      </c>
      <c r="D185" s="3" t="s">
        <v>187</v>
      </c>
      <c r="E185" s="4">
        <v>410</v>
      </c>
      <c r="F185" s="2" t="s">
        <v>250</v>
      </c>
      <c r="G185" s="48">
        <v>30</v>
      </c>
      <c r="H185" s="36">
        <v>21</v>
      </c>
      <c r="I185" s="16" t="s">
        <v>304</v>
      </c>
      <c r="J185" s="1" t="str">
        <f t="shared" si="8"/>
        <v>3.3.90.30.22.01.0001.000009-01 - 410 - SEPLAG</v>
      </c>
      <c r="K185" s="1" t="str">
        <f t="shared" si="9"/>
        <v>3.3.90.30.22.01.0001.000009-01 - 410</v>
      </c>
      <c r="L185" s="1">
        <f t="shared" si="10"/>
        <v>26</v>
      </c>
    </row>
    <row r="186" spans="1:12" ht="10.5" x14ac:dyDescent="0.25">
      <c r="A186" s="7" t="s">
        <v>230</v>
      </c>
      <c r="B186" s="3" t="s">
        <v>231</v>
      </c>
      <c r="C186" s="3" t="s">
        <v>338</v>
      </c>
      <c r="D186" s="3" t="s">
        <v>187</v>
      </c>
      <c r="E186" s="4">
        <v>400</v>
      </c>
      <c r="F186" s="2" t="s">
        <v>193</v>
      </c>
      <c r="G186" s="48">
        <v>26</v>
      </c>
      <c r="H186" s="36">
        <v>5</v>
      </c>
      <c r="I186" s="16" t="s">
        <v>304</v>
      </c>
      <c r="J186" s="1" t="str">
        <f t="shared" ref="J186:J249" si="11">A186&amp;" - "&amp;E186&amp;" - "&amp;F186</f>
        <v>3.3.90.30.22.01.0001.000009-01 - 400 - SEJUS</v>
      </c>
      <c r="K186" s="1" t="str">
        <f t="shared" ref="K186:K249" si="12">A186&amp;" - "&amp;E186</f>
        <v>3.3.90.30.22.01.0001.000009-01 - 400</v>
      </c>
      <c r="L186" s="1">
        <f t="shared" ref="L186:L249" si="13">ROUND((H186/12)*15,0)</f>
        <v>6</v>
      </c>
    </row>
    <row r="187" spans="1:12" ht="10.5" x14ac:dyDescent="0.25">
      <c r="A187" s="7" t="s">
        <v>230</v>
      </c>
      <c r="B187" s="3" t="s">
        <v>231</v>
      </c>
      <c r="C187" s="3" t="s">
        <v>338</v>
      </c>
      <c r="D187" s="3" t="s">
        <v>187</v>
      </c>
      <c r="E187" s="4">
        <v>392</v>
      </c>
      <c r="F187" s="2" t="s">
        <v>273</v>
      </c>
      <c r="G187" s="48">
        <v>0</v>
      </c>
      <c r="H187" s="36">
        <v>35</v>
      </c>
      <c r="I187" s="16" t="s">
        <v>304</v>
      </c>
      <c r="J187" s="1" t="str">
        <f t="shared" si="11"/>
        <v>3.3.90.30.22.01.0001.000009-01 - 392 - CODHAB/DF</v>
      </c>
      <c r="K187" s="1" t="str">
        <f t="shared" si="12"/>
        <v>3.3.90.30.22.01.0001.000009-01 - 392</v>
      </c>
      <c r="L187" s="1">
        <f t="shared" si="13"/>
        <v>44</v>
      </c>
    </row>
    <row r="188" spans="1:12" ht="10.5" x14ac:dyDescent="0.25">
      <c r="A188" s="7" t="s">
        <v>230</v>
      </c>
      <c r="B188" s="3" t="s">
        <v>231</v>
      </c>
      <c r="C188" s="3" t="s">
        <v>338</v>
      </c>
      <c r="D188" s="3" t="s">
        <v>187</v>
      </c>
      <c r="E188" s="4">
        <v>112</v>
      </c>
      <c r="F188" s="2" t="s">
        <v>219</v>
      </c>
      <c r="G188" s="48">
        <v>11</v>
      </c>
      <c r="H188" s="36">
        <v>5</v>
      </c>
      <c r="I188" s="16" t="s">
        <v>304</v>
      </c>
      <c r="J188" s="1" t="str">
        <f t="shared" si="11"/>
        <v>3.3.90.30.22.01.0001.000009-01 - 112 - NOVACAP</v>
      </c>
      <c r="K188" s="1" t="str">
        <f t="shared" si="12"/>
        <v>3.3.90.30.22.01.0001.000009-01 - 112</v>
      </c>
      <c r="L188" s="1">
        <f t="shared" si="13"/>
        <v>6</v>
      </c>
    </row>
    <row r="189" spans="1:12" ht="10.5" x14ac:dyDescent="0.25">
      <c r="A189" s="7" t="s">
        <v>230</v>
      </c>
      <c r="B189" s="3" t="s">
        <v>231</v>
      </c>
      <c r="C189" s="3" t="s">
        <v>338</v>
      </c>
      <c r="D189" s="3" t="s">
        <v>187</v>
      </c>
      <c r="E189" s="4">
        <v>98</v>
      </c>
      <c r="F189" s="2" t="s">
        <v>220</v>
      </c>
      <c r="G189" s="48">
        <v>61</v>
      </c>
      <c r="H189" s="36">
        <v>20</v>
      </c>
      <c r="I189" s="16" t="s">
        <v>304</v>
      </c>
      <c r="J189" s="1" t="str">
        <f t="shared" si="11"/>
        <v>3.3.90.30.22.01.0001.000009-01 - 98 - DFTRANS</v>
      </c>
      <c r="K189" s="1" t="str">
        <f t="shared" si="12"/>
        <v>3.3.90.30.22.01.0001.000009-01 - 98</v>
      </c>
      <c r="L189" s="1">
        <f t="shared" si="13"/>
        <v>25</v>
      </c>
    </row>
    <row r="190" spans="1:12" ht="10.5" x14ac:dyDescent="0.25">
      <c r="A190" s="7" t="s">
        <v>230</v>
      </c>
      <c r="B190" s="3" t="s">
        <v>231</v>
      </c>
      <c r="C190" s="3" t="s">
        <v>338</v>
      </c>
      <c r="D190" s="3" t="s">
        <v>187</v>
      </c>
      <c r="E190" s="4">
        <v>401</v>
      </c>
      <c r="F190" s="2" t="s">
        <v>247</v>
      </c>
      <c r="G190" s="48">
        <v>0</v>
      </c>
      <c r="H190" s="36">
        <v>12</v>
      </c>
      <c r="I190" s="16" t="s">
        <v>304</v>
      </c>
      <c r="J190" s="1" t="str">
        <f t="shared" si="11"/>
        <v>3.3.90.30.22.01.0001.000009-01 - 401 - DPDF</v>
      </c>
      <c r="K190" s="1" t="str">
        <f t="shared" si="12"/>
        <v>3.3.90.30.22.01.0001.000009-01 - 401</v>
      </c>
      <c r="L190" s="1">
        <f t="shared" si="13"/>
        <v>15</v>
      </c>
    </row>
    <row r="191" spans="1:12" ht="10.5" x14ac:dyDescent="0.25">
      <c r="A191" s="7" t="s">
        <v>230</v>
      </c>
      <c r="B191" s="3" t="s">
        <v>231</v>
      </c>
      <c r="C191" s="3" t="s">
        <v>338</v>
      </c>
      <c r="D191" s="3" t="s">
        <v>187</v>
      </c>
      <c r="E191" s="4">
        <v>133</v>
      </c>
      <c r="F191" s="2" t="s">
        <v>204</v>
      </c>
      <c r="G191" s="48">
        <v>0</v>
      </c>
      <c r="H191" s="36">
        <v>68</v>
      </c>
      <c r="I191" s="16" t="s">
        <v>304</v>
      </c>
      <c r="J191" s="1" t="str">
        <f t="shared" si="11"/>
        <v>3.3.90.30.22.01.0001.000009-01 - 133 - BRAZLAND RA IV</v>
      </c>
      <c r="K191" s="1" t="str">
        <f t="shared" si="12"/>
        <v>3.3.90.30.22.01.0001.000009-01 - 133</v>
      </c>
      <c r="L191" s="1">
        <f t="shared" si="13"/>
        <v>85</v>
      </c>
    </row>
    <row r="192" spans="1:12" ht="10.5" x14ac:dyDescent="0.25">
      <c r="A192" s="7" t="s">
        <v>230</v>
      </c>
      <c r="B192" s="3" t="s">
        <v>231</v>
      </c>
      <c r="C192" s="3" t="s">
        <v>338</v>
      </c>
      <c r="D192" s="3" t="s">
        <v>187</v>
      </c>
      <c r="E192" s="4">
        <v>134</v>
      </c>
      <c r="F192" s="2" t="s">
        <v>205</v>
      </c>
      <c r="G192" s="48">
        <v>18</v>
      </c>
      <c r="H192" s="36">
        <v>5</v>
      </c>
      <c r="I192" s="16" t="s">
        <v>304</v>
      </c>
      <c r="J192" s="1" t="str">
        <f t="shared" si="11"/>
        <v>3.3.90.30.22.01.0001.000009-01 - 134 - SOBRADINHO RA V</v>
      </c>
      <c r="K192" s="1" t="str">
        <f t="shared" si="12"/>
        <v>3.3.90.30.22.01.0001.000009-01 - 134</v>
      </c>
      <c r="L192" s="1">
        <f t="shared" si="13"/>
        <v>6</v>
      </c>
    </row>
    <row r="193" spans="1:12" ht="10.5" x14ac:dyDescent="0.25">
      <c r="A193" s="7" t="s">
        <v>230</v>
      </c>
      <c r="B193" s="3" t="s">
        <v>231</v>
      </c>
      <c r="C193" s="3" t="s">
        <v>338</v>
      </c>
      <c r="D193" s="3" t="s">
        <v>187</v>
      </c>
      <c r="E193" s="4">
        <v>138</v>
      </c>
      <c r="F193" s="2" t="s">
        <v>232</v>
      </c>
      <c r="G193" s="48">
        <v>10</v>
      </c>
      <c r="H193" s="36">
        <v>2</v>
      </c>
      <c r="I193" s="16" t="s">
        <v>304</v>
      </c>
      <c r="J193" s="1" t="str">
        <f t="shared" si="11"/>
        <v>3.3.90.30.22.01.0001.000009-01 - 138 - CEILANDIA RA IX</v>
      </c>
      <c r="K193" s="1" t="str">
        <f t="shared" si="12"/>
        <v>3.3.90.30.22.01.0001.000009-01 - 138</v>
      </c>
      <c r="L193" s="1">
        <f t="shared" si="13"/>
        <v>3</v>
      </c>
    </row>
    <row r="194" spans="1:12" ht="10.5" x14ac:dyDescent="0.25">
      <c r="A194" s="7" t="s">
        <v>230</v>
      </c>
      <c r="B194" s="3" t="s">
        <v>231</v>
      </c>
      <c r="C194" s="3" t="s">
        <v>338</v>
      </c>
      <c r="D194" s="3" t="s">
        <v>187</v>
      </c>
      <c r="E194" s="4">
        <v>144</v>
      </c>
      <c r="F194" s="2" t="s">
        <v>221</v>
      </c>
      <c r="G194" s="48">
        <v>0</v>
      </c>
      <c r="H194" s="36">
        <v>11</v>
      </c>
      <c r="I194" s="16" t="s">
        <v>304</v>
      </c>
      <c r="J194" s="1" t="str">
        <f t="shared" si="11"/>
        <v>3.3.90.30.22.01.0001.000009-01 - 144 - SAO SEBT RA XIV</v>
      </c>
      <c r="K194" s="1" t="str">
        <f t="shared" si="12"/>
        <v>3.3.90.30.22.01.0001.000009-01 - 144</v>
      </c>
      <c r="L194" s="1">
        <f t="shared" si="13"/>
        <v>14</v>
      </c>
    </row>
    <row r="195" spans="1:12" ht="10.5" x14ac:dyDescent="0.25">
      <c r="A195" s="7" t="s">
        <v>230</v>
      </c>
      <c r="B195" s="3" t="s">
        <v>231</v>
      </c>
      <c r="C195" s="3" t="s">
        <v>338</v>
      </c>
      <c r="D195" s="3" t="s">
        <v>187</v>
      </c>
      <c r="E195" s="4">
        <v>366</v>
      </c>
      <c r="F195" s="2" t="s">
        <v>207</v>
      </c>
      <c r="G195" s="48">
        <v>33738</v>
      </c>
      <c r="H195" s="36">
        <v>1786</v>
      </c>
      <c r="I195" s="16" t="s">
        <v>304</v>
      </c>
      <c r="J195" s="1" t="str">
        <f t="shared" si="11"/>
        <v>3.3.90.30.22.01.0001.000009-01 - 366 - VICENTE PIRES RA XXX</v>
      </c>
      <c r="K195" s="1" t="str">
        <f t="shared" si="12"/>
        <v>3.3.90.30.22.01.0001.000009-01 - 366</v>
      </c>
      <c r="L195" s="1">
        <f t="shared" si="13"/>
        <v>2233</v>
      </c>
    </row>
    <row r="196" spans="1:12" ht="10.5" x14ac:dyDescent="0.25">
      <c r="A196" s="7" t="s">
        <v>230</v>
      </c>
      <c r="B196" s="3" t="s">
        <v>231</v>
      </c>
      <c r="C196" s="3" t="s">
        <v>338</v>
      </c>
      <c r="D196" s="3" t="s">
        <v>187</v>
      </c>
      <c r="E196" s="4">
        <v>300</v>
      </c>
      <c r="F196" s="2" t="s">
        <v>237</v>
      </c>
      <c r="G196" s="48">
        <v>0</v>
      </c>
      <c r="H196" s="36">
        <v>112</v>
      </c>
      <c r="I196" s="16" t="s">
        <v>304</v>
      </c>
      <c r="J196" s="1" t="str">
        <f t="shared" si="11"/>
        <v>3.3.90.30.22.01.0001.000009-01 - 300 - AGUAS CLARAS RA XX</v>
      </c>
      <c r="K196" s="1" t="str">
        <f t="shared" si="12"/>
        <v>3.3.90.30.22.01.0001.000009-01 - 300</v>
      </c>
      <c r="L196" s="1">
        <f t="shared" si="13"/>
        <v>140</v>
      </c>
    </row>
    <row r="197" spans="1:12" ht="10.5" x14ac:dyDescent="0.25">
      <c r="A197" s="7" t="s">
        <v>230</v>
      </c>
      <c r="B197" s="3" t="s">
        <v>231</v>
      </c>
      <c r="C197" s="3" t="s">
        <v>338</v>
      </c>
      <c r="D197" s="3" t="s">
        <v>187</v>
      </c>
      <c r="E197" s="4">
        <v>304</v>
      </c>
      <c r="F197" s="2" t="s">
        <v>274</v>
      </c>
      <c r="G197" s="48">
        <v>0</v>
      </c>
      <c r="H197" s="36">
        <v>38</v>
      </c>
      <c r="I197" s="16" t="s">
        <v>304</v>
      </c>
      <c r="J197" s="1" t="str">
        <f t="shared" si="11"/>
        <v>3.3.90.30.22.01.0001.000009-01 - 304 - SOBRADINHO 2 RA XXVI</v>
      </c>
      <c r="K197" s="1" t="str">
        <f t="shared" si="12"/>
        <v>3.3.90.30.22.01.0001.000009-01 - 304</v>
      </c>
      <c r="L197" s="1">
        <f t="shared" si="13"/>
        <v>48</v>
      </c>
    </row>
    <row r="198" spans="1:12" ht="10.5" x14ac:dyDescent="0.25">
      <c r="A198" s="7" t="s">
        <v>230</v>
      </c>
      <c r="B198" s="3" t="s">
        <v>231</v>
      </c>
      <c r="C198" s="3" t="s">
        <v>338</v>
      </c>
      <c r="D198" s="3" t="s">
        <v>187</v>
      </c>
      <c r="E198" s="4">
        <v>20</v>
      </c>
      <c r="F198" s="2" t="s">
        <v>252</v>
      </c>
      <c r="G198" s="48">
        <v>0</v>
      </c>
      <c r="H198" s="36">
        <v>9</v>
      </c>
      <c r="I198" s="16" t="s">
        <v>304</v>
      </c>
      <c r="J198" s="1" t="str">
        <f t="shared" si="11"/>
        <v>3.3.90.30.22.01.0001.000009-01 - 20 - PGDF</v>
      </c>
      <c r="K198" s="1" t="str">
        <f t="shared" si="12"/>
        <v>3.3.90.30.22.01.0001.000009-01 - 20</v>
      </c>
      <c r="L198" s="1">
        <f t="shared" si="13"/>
        <v>11</v>
      </c>
    </row>
    <row r="199" spans="1:12" ht="10.5" x14ac:dyDescent="0.25">
      <c r="A199" s="7" t="s">
        <v>230</v>
      </c>
      <c r="B199" s="3" t="s">
        <v>231</v>
      </c>
      <c r="C199" s="3" t="s">
        <v>338</v>
      </c>
      <c r="D199" s="3" t="s">
        <v>187</v>
      </c>
      <c r="E199" s="4">
        <v>40</v>
      </c>
      <c r="F199" s="2" t="s">
        <v>271</v>
      </c>
      <c r="G199" s="48">
        <v>0</v>
      </c>
      <c r="H199" s="36">
        <v>1</v>
      </c>
      <c r="I199" s="16" t="s">
        <v>304</v>
      </c>
      <c r="J199" s="1" t="str">
        <f t="shared" si="11"/>
        <v>3.3.90.30.22.01.0001.000009-01 - 40 - SEF</v>
      </c>
      <c r="K199" s="1" t="str">
        <f t="shared" si="12"/>
        <v>3.3.90.30.22.01.0001.000009-01 - 40</v>
      </c>
      <c r="L199" s="1">
        <f t="shared" si="13"/>
        <v>1</v>
      </c>
    </row>
    <row r="200" spans="1:12" ht="10.5" x14ac:dyDescent="0.25">
      <c r="A200" s="7" t="s">
        <v>230</v>
      </c>
      <c r="B200" s="3" t="s">
        <v>231</v>
      </c>
      <c r="C200" s="3" t="s">
        <v>338</v>
      </c>
      <c r="D200" s="3" t="s">
        <v>187</v>
      </c>
      <c r="E200" s="4">
        <v>390</v>
      </c>
      <c r="F200" s="2" t="s">
        <v>275</v>
      </c>
      <c r="G200" s="48">
        <v>0</v>
      </c>
      <c r="H200" s="36">
        <v>8</v>
      </c>
      <c r="I200" s="16" t="s">
        <v>304</v>
      </c>
      <c r="J200" s="1" t="str">
        <f t="shared" si="11"/>
        <v>3.3.90.30.22.01.0001.000009-01 - 390 - SEGETH</v>
      </c>
      <c r="K200" s="1" t="str">
        <f t="shared" si="12"/>
        <v>3.3.90.30.22.01.0001.000009-01 - 390</v>
      </c>
      <c r="L200" s="1">
        <f t="shared" si="13"/>
        <v>10</v>
      </c>
    </row>
    <row r="201" spans="1:12" ht="10.5" x14ac:dyDescent="0.25">
      <c r="A201" s="7" t="s">
        <v>230</v>
      </c>
      <c r="B201" s="3" t="s">
        <v>231</v>
      </c>
      <c r="C201" s="3" t="s">
        <v>338</v>
      </c>
      <c r="D201" s="3" t="s">
        <v>187</v>
      </c>
      <c r="E201" s="4">
        <v>393</v>
      </c>
      <c r="F201" s="2" t="s">
        <v>239</v>
      </c>
      <c r="G201" s="48">
        <v>0</v>
      </c>
      <c r="H201" s="36">
        <v>14</v>
      </c>
      <c r="I201" s="16" t="s">
        <v>304</v>
      </c>
      <c r="J201" s="1" t="str">
        <f t="shared" si="11"/>
        <v>3.3.90.30.22.01.0001.000009-01 - 393 - SEMA</v>
      </c>
      <c r="K201" s="1" t="str">
        <f t="shared" si="12"/>
        <v>3.3.90.30.22.01.0001.000009-01 - 393</v>
      </c>
      <c r="L201" s="1">
        <f t="shared" si="13"/>
        <v>18</v>
      </c>
    </row>
    <row r="202" spans="1:12" ht="10.5" x14ac:dyDescent="0.25">
      <c r="A202" s="7" t="s">
        <v>230</v>
      </c>
      <c r="B202" s="3" t="s">
        <v>231</v>
      </c>
      <c r="C202" s="3" t="s">
        <v>338</v>
      </c>
      <c r="D202" s="3" t="s">
        <v>187</v>
      </c>
      <c r="E202" s="4">
        <v>14</v>
      </c>
      <c r="F202" s="2" t="s">
        <v>199</v>
      </c>
      <c r="G202" s="48">
        <v>0</v>
      </c>
      <c r="H202" s="36">
        <v>121</v>
      </c>
      <c r="I202" s="16" t="s">
        <v>304</v>
      </c>
      <c r="J202" s="1" t="str">
        <f t="shared" si="11"/>
        <v>3.3.90.30.22.01.0001.000009-01 - 14 - GVG</v>
      </c>
      <c r="K202" s="1" t="str">
        <f t="shared" si="12"/>
        <v>3.3.90.30.22.01.0001.000009-01 - 14</v>
      </c>
      <c r="L202" s="1">
        <f t="shared" si="13"/>
        <v>151</v>
      </c>
    </row>
    <row r="203" spans="1:12" ht="10.5" x14ac:dyDescent="0.25">
      <c r="A203" s="7" t="s">
        <v>230</v>
      </c>
      <c r="B203" s="3" t="s">
        <v>231</v>
      </c>
      <c r="C203" s="3" t="s">
        <v>338</v>
      </c>
      <c r="D203" s="3" t="s">
        <v>187</v>
      </c>
      <c r="E203" s="4">
        <v>80</v>
      </c>
      <c r="F203" s="2" t="s">
        <v>222</v>
      </c>
      <c r="G203" s="48">
        <v>0</v>
      </c>
      <c r="H203" s="36">
        <v>13</v>
      </c>
      <c r="I203" s="16" t="s">
        <v>304</v>
      </c>
      <c r="J203" s="1" t="str">
        <f t="shared" si="11"/>
        <v>3.3.90.30.22.01.0001.000009-01 - 80 - SEE</v>
      </c>
      <c r="K203" s="1" t="str">
        <f t="shared" si="12"/>
        <v>3.3.90.30.22.01.0001.000009-01 - 80</v>
      </c>
      <c r="L203" s="1">
        <f t="shared" si="13"/>
        <v>16</v>
      </c>
    </row>
    <row r="204" spans="1:12" ht="10.5" x14ac:dyDescent="0.25">
      <c r="A204" s="7" t="s">
        <v>230</v>
      </c>
      <c r="B204" s="3" t="s">
        <v>231</v>
      </c>
      <c r="C204" s="3" t="s">
        <v>338</v>
      </c>
      <c r="D204" s="3" t="s">
        <v>187</v>
      </c>
      <c r="E204" s="4">
        <v>401</v>
      </c>
      <c r="F204" s="2" t="s">
        <v>247</v>
      </c>
      <c r="G204" s="48">
        <v>0</v>
      </c>
      <c r="H204" s="36">
        <v>3</v>
      </c>
      <c r="I204" s="16" t="s">
        <v>304</v>
      </c>
      <c r="J204" s="1" t="str">
        <f t="shared" si="11"/>
        <v>3.3.90.30.22.01.0001.000009-01 - 401 - DPDF</v>
      </c>
      <c r="K204" s="1" t="str">
        <f t="shared" si="12"/>
        <v>3.3.90.30.22.01.0001.000009-01 - 401</v>
      </c>
      <c r="L204" s="1">
        <f t="shared" si="13"/>
        <v>4</v>
      </c>
    </row>
    <row r="205" spans="1:12" ht="10.5" x14ac:dyDescent="0.25">
      <c r="A205" s="7" t="s">
        <v>230</v>
      </c>
      <c r="B205" s="3" t="s">
        <v>231</v>
      </c>
      <c r="C205" s="3" t="s">
        <v>338</v>
      </c>
      <c r="D205" s="3" t="s">
        <v>187</v>
      </c>
      <c r="E205" s="4">
        <v>132</v>
      </c>
      <c r="F205" s="2" t="s">
        <v>200</v>
      </c>
      <c r="G205" s="48">
        <v>21</v>
      </c>
      <c r="H205" s="36">
        <v>21</v>
      </c>
      <c r="I205" s="16" t="s">
        <v>304</v>
      </c>
      <c r="J205" s="1" t="str">
        <f t="shared" si="11"/>
        <v>3.3.90.30.22.01.0001.000009-01 - 132 - TAGUA RA III</v>
      </c>
      <c r="K205" s="1" t="str">
        <f t="shared" si="12"/>
        <v>3.3.90.30.22.01.0001.000009-01 - 132</v>
      </c>
      <c r="L205" s="1">
        <f t="shared" si="13"/>
        <v>26</v>
      </c>
    </row>
    <row r="206" spans="1:12" ht="10.5" x14ac:dyDescent="0.25">
      <c r="A206" s="7" t="s">
        <v>230</v>
      </c>
      <c r="B206" s="3" t="s">
        <v>231</v>
      </c>
      <c r="C206" s="3" t="s">
        <v>338</v>
      </c>
      <c r="D206" s="3" t="s">
        <v>187</v>
      </c>
      <c r="E206" s="4">
        <v>133</v>
      </c>
      <c r="F206" s="2" t="s">
        <v>204</v>
      </c>
      <c r="G206" s="48">
        <v>0</v>
      </c>
      <c r="H206" s="36">
        <v>20</v>
      </c>
      <c r="I206" s="16" t="s">
        <v>304</v>
      </c>
      <c r="J206" s="1" t="str">
        <f t="shared" si="11"/>
        <v>3.3.90.30.22.01.0001.000009-01 - 133 - BRAZLAND RA IV</v>
      </c>
      <c r="K206" s="1" t="str">
        <f t="shared" si="12"/>
        <v>3.3.90.30.22.01.0001.000009-01 - 133</v>
      </c>
      <c r="L206" s="1">
        <f t="shared" si="13"/>
        <v>25</v>
      </c>
    </row>
    <row r="207" spans="1:12" ht="10.5" x14ac:dyDescent="0.25">
      <c r="A207" s="7" t="s">
        <v>230</v>
      </c>
      <c r="B207" s="3" t="s">
        <v>231</v>
      </c>
      <c r="C207" s="3" t="s">
        <v>338</v>
      </c>
      <c r="D207" s="3" t="s">
        <v>187</v>
      </c>
      <c r="E207" s="4">
        <v>138</v>
      </c>
      <c r="F207" s="2" t="s">
        <v>232</v>
      </c>
      <c r="G207" s="48">
        <v>0</v>
      </c>
      <c r="H207" s="36">
        <v>3</v>
      </c>
      <c r="I207" s="16" t="s">
        <v>304</v>
      </c>
      <c r="J207" s="1" t="str">
        <f t="shared" si="11"/>
        <v>3.3.90.30.22.01.0001.000009-01 - 138 - CEILANDIA RA IX</v>
      </c>
      <c r="K207" s="1" t="str">
        <f t="shared" si="12"/>
        <v>3.3.90.30.22.01.0001.000009-01 - 138</v>
      </c>
      <c r="L207" s="1">
        <f t="shared" si="13"/>
        <v>4</v>
      </c>
    </row>
    <row r="208" spans="1:12" ht="21" x14ac:dyDescent="0.25">
      <c r="A208" s="7" t="s">
        <v>276</v>
      </c>
      <c r="B208" s="3" t="s">
        <v>277</v>
      </c>
      <c r="C208" s="3" t="s">
        <v>278</v>
      </c>
      <c r="D208" s="3" t="s">
        <v>279</v>
      </c>
      <c r="E208" s="4">
        <v>300</v>
      </c>
      <c r="F208" s="2" t="s">
        <v>237</v>
      </c>
      <c r="G208" s="48">
        <v>16</v>
      </c>
      <c r="H208" s="36">
        <v>4</v>
      </c>
      <c r="I208" s="16" t="s">
        <v>304</v>
      </c>
      <c r="J208" s="1" t="str">
        <f t="shared" si="11"/>
        <v>3.3.90.30.22.03.0013.000007-01 - 300 - AGUAS CLARAS RA XX</v>
      </c>
      <c r="K208" s="1" t="str">
        <f t="shared" si="12"/>
        <v>3.3.90.30.22.03.0013.000007-01 - 300</v>
      </c>
      <c r="L208" s="1">
        <f t="shared" si="13"/>
        <v>5</v>
      </c>
    </row>
    <row r="209" spans="1:12" ht="21" x14ac:dyDescent="0.25">
      <c r="A209" s="7" t="s">
        <v>276</v>
      </c>
      <c r="B209" s="3" t="s">
        <v>277</v>
      </c>
      <c r="C209" s="3" t="s">
        <v>278</v>
      </c>
      <c r="D209" s="3" t="s">
        <v>279</v>
      </c>
      <c r="E209" s="4">
        <v>414</v>
      </c>
      <c r="F209" s="2" t="s">
        <v>270</v>
      </c>
      <c r="G209" s="48">
        <v>0</v>
      </c>
      <c r="H209" s="36">
        <v>50</v>
      </c>
      <c r="I209" s="16" t="s">
        <v>304</v>
      </c>
      <c r="J209" s="1" t="str">
        <f t="shared" si="11"/>
        <v>3.3.90.30.22.03.0013.000007-01 - 414 - SEGAD</v>
      </c>
      <c r="K209" s="1" t="str">
        <f t="shared" si="12"/>
        <v>3.3.90.30.22.03.0013.000007-01 - 414</v>
      </c>
      <c r="L209" s="1">
        <f t="shared" si="13"/>
        <v>63</v>
      </c>
    </row>
    <row r="210" spans="1:12" ht="10.5" x14ac:dyDescent="0.25">
      <c r="A210" s="7" t="s">
        <v>340</v>
      </c>
      <c r="B210" s="3" t="s">
        <v>280</v>
      </c>
      <c r="C210" s="3" t="s">
        <v>341</v>
      </c>
      <c r="D210" s="3" t="s">
        <v>174</v>
      </c>
      <c r="E210" s="4">
        <v>70</v>
      </c>
      <c r="F210" s="2" t="s">
        <v>213</v>
      </c>
      <c r="G210" s="48">
        <v>2</v>
      </c>
      <c r="H210" s="36">
        <v>9</v>
      </c>
      <c r="I210" s="16" t="s">
        <v>304</v>
      </c>
      <c r="J210" s="1" t="str">
        <f t="shared" si="11"/>
        <v>3.3.90.30.22.01.0007.000007-01 - 70 - SEAGRI</v>
      </c>
      <c r="K210" s="1" t="str">
        <f t="shared" si="12"/>
        <v>3.3.90.30.22.01.0007.000007-01 - 70</v>
      </c>
      <c r="L210" s="1">
        <f t="shared" si="13"/>
        <v>11</v>
      </c>
    </row>
    <row r="211" spans="1:12" ht="10.5" x14ac:dyDescent="0.25">
      <c r="A211" s="7" t="s">
        <v>340</v>
      </c>
      <c r="B211" s="3" t="s">
        <v>280</v>
      </c>
      <c r="C211" s="3" t="s">
        <v>341</v>
      </c>
      <c r="D211" s="3" t="s">
        <v>174</v>
      </c>
      <c r="E211" s="4">
        <v>150</v>
      </c>
      <c r="F211" s="2" t="s">
        <v>195</v>
      </c>
      <c r="G211" s="48">
        <v>2154</v>
      </c>
      <c r="H211" s="36">
        <v>423</v>
      </c>
      <c r="I211" s="16" t="s">
        <v>304</v>
      </c>
      <c r="J211" s="1" t="str">
        <f t="shared" si="11"/>
        <v>3.3.90.30.22.01.0007.000007-01 - 150 - SEC</v>
      </c>
      <c r="K211" s="1" t="str">
        <f t="shared" si="12"/>
        <v>3.3.90.30.22.01.0007.000007-01 - 150</v>
      </c>
      <c r="L211" s="1">
        <f t="shared" si="13"/>
        <v>529</v>
      </c>
    </row>
    <row r="212" spans="1:12" ht="10.5" x14ac:dyDescent="0.25">
      <c r="A212" s="7" t="s">
        <v>340</v>
      </c>
      <c r="B212" s="3" t="s">
        <v>280</v>
      </c>
      <c r="C212" s="3" t="s">
        <v>341</v>
      </c>
      <c r="D212" s="3" t="s">
        <v>174</v>
      </c>
      <c r="E212" s="4">
        <v>193</v>
      </c>
      <c r="F212" s="2" t="s">
        <v>272</v>
      </c>
      <c r="G212" s="48">
        <v>0</v>
      </c>
      <c r="H212" s="36">
        <v>1</v>
      </c>
      <c r="I212" s="16" t="s">
        <v>304</v>
      </c>
      <c r="J212" s="1" t="str">
        <f t="shared" si="11"/>
        <v>3.3.90.30.22.01.0007.000007-01 - 193 - FAP</v>
      </c>
      <c r="K212" s="1" t="str">
        <f t="shared" si="12"/>
        <v>3.3.90.30.22.01.0007.000007-01 - 193</v>
      </c>
      <c r="L212" s="1">
        <f t="shared" si="13"/>
        <v>1</v>
      </c>
    </row>
    <row r="213" spans="1:12" ht="10.5" x14ac:dyDescent="0.25">
      <c r="A213" s="7" t="s">
        <v>340</v>
      </c>
      <c r="B213" s="3" t="s">
        <v>280</v>
      </c>
      <c r="C213" s="3" t="s">
        <v>341</v>
      </c>
      <c r="D213" s="3" t="s">
        <v>174</v>
      </c>
      <c r="E213" s="4">
        <v>410</v>
      </c>
      <c r="F213" s="2" t="s">
        <v>250</v>
      </c>
      <c r="G213" s="48">
        <v>0</v>
      </c>
      <c r="H213" s="36">
        <v>840</v>
      </c>
      <c r="I213" s="16" t="s">
        <v>304</v>
      </c>
      <c r="J213" s="1" t="str">
        <f t="shared" si="11"/>
        <v>3.3.90.30.22.01.0007.000007-01 - 410 - SEPLAG</v>
      </c>
      <c r="K213" s="1" t="str">
        <f t="shared" si="12"/>
        <v>3.3.90.30.22.01.0007.000007-01 - 410</v>
      </c>
      <c r="L213" s="1">
        <f t="shared" si="13"/>
        <v>1050</v>
      </c>
    </row>
    <row r="214" spans="1:12" ht="10.5" x14ac:dyDescent="0.25">
      <c r="A214" s="7" t="s">
        <v>340</v>
      </c>
      <c r="B214" s="3" t="s">
        <v>280</v>
      </c>
      <c r="C214" s="3" t="s">
        <v>341</v>
      </c>
      <c r="D214" s="3" t="s">
        <v>174</v>
      </c>
      <c r="E214" s="4">
        <v>366</v>
      </c>
      <c r="F214" s="2" t="s">
        <v>207</v>
      </c>
      <c r="G214" s="48">
        <v>0</v>
      </c>
      <c r="H214" s="36">
        <v>50</v>
      </c>
      <c r="I214" s="16" t="s">
        <v>304</v>
      </c>
      <c r="J214" s="1" t="str">
        <f t="shared" si="11"/>
        <v>3.3.90.30.22.01.0007.000007-01 - 366 - VICENTE PIRES RA XXX</v>
      </c>
      <c r="K214" s="1" t="str">
        <f t="shared" si="12"/>
        <v>3.3.90.30.22.01.0007.000007-01 - 366</v>
      </c>
      <c r="L214" s="1">
        <f t="shared" si="13"/>
        <v>63</v>
      </c>
    </row>
    <row r="215" spans="1:12" ht="10.5" x14ac:dyDescent="0.25">
      <c r="A215" s="7" t="s">
        <v>340</v>
      </c>
      <c r="B215" s="3" t="s">
        <v>280</v>
      </c>
      <c r="C215" s="3" t="s">
        <v>341</v>
      </c>
      <c r="D215" s="3" t="s">
        <v>174</v>
      </c>
      <c r="E215" s="4">
        <v>309</v>
      </c>
      <c r="F215" s="2" t="s">
        <v>281</v>
      </c>
      <c r="G215" s="48">
        <v>0</v>
      </c>
      <c r="H215" s="36">
        <v>741</v>
      </c>
      <c r="I215" s="16" t="s">
        <v>304</v>
      </c>
      <c r="J215" s="1" t="str">
        <f t="shared" si="11"/>
        <v>3.3.90.30.22.01.0007.000007-01 - 309 - SIA RA XXIX</v>
      </c>
      <c r="K215" s="1" t="str">
        <f t="shared" si="12"/>
        <v>3.3.90.30.22.01.0007.000007-01 - 309</v>
      </c>
      <c r="L215" s="1">
        <f t="shared" si="13"/>
        <v>926</v>
      </c>
    </row>
    <row r="216" spans="1:12" ht="10.5" x14ac:dyDescent="0.25">
      <c r="A216" s="7" t="s">
        <v>340</v>
      </c>
      <c r="B216" s="3" t="s">
        <v>280</v>
      </c>
      <c r="C216" s="3" t="s">
        <v>341</v>
      </c>
      <c r="D216" s="3" t="s">
        <v>174</v>
      </c>
      <c r="E216" s="4">
        <v>14</v>
      </c>
      <c r="F216" s="2" t="s">
        <v>199</v>
      </c>
      <c r="G216" s="48">
        <v>92</v>
      </c>
      <c r="H216" s="36">
        <v>71</v>
      </c>
      <c r="I216" s="16" t="s">
        <v>304</v>
      </c>
      <c r="J216" s="1" t="str">
        <f t="shared" si="11"/>
        <v>3.3.90.30.22.01.0007.000007-01 - 14 - GVG</v>
      </c>
      <c r="K216" s="1" t="str">
        <f t="shared" si="12"/>
        <v>3.3.90.30.22.01.0007.000007-01 - 14</v>
      </c>
      <c r="L216" s="1">
        <f t="shared" si="13"/>
        <v>89</v>
      </c>
    </row>
    <row r="217" spans="1:12" ht="10.5" x14ac:dyDescent="0.25">
      <c r="A217" s="7" t="s">
        <v>340</v>
      </c>
      <c r="B217" s="3" t="s">
        <v>280</v>
      </c>
      <c r="C217" s="3" t="s">
        <v>341</v>
      </c>
      <c r="D217" s="3" t="s">
        <v>174</v>
      </c>
      <c r="E217" s="4">
        <v>112</v>
      </c>
      <c r="F217" s="2" t="s">
        <v>219</v>
      </c>
      <c r="G217" s="48">
        <v>28</v>
      </c>
      <c r="H217" s="36">
        <v>1</v>
      </c>
      <c r="I217" s="16" t="s">
        <v>304</v>
      </c>
      <c r="J217" s="1" t="str">
        <f t="shared" si="11"/>
        <v>3.3.90.30.22.01.0007.000007-01 - 112 - NOVACAP</v>
      </c>
      <c r="K217" s="1" t="str">
        <f t="shared" si="12"/>
        <v>3.3.90.30.22.01.0007.000007-01 - 112</v>
      </c>
      <c r="L217" s="1">
        <f t="shared" si="13"/>
        <v>1</v>
      </c>
    </row>
    <row r="218" spans="1:12" ht="10.5" x14ac:dyDescent="0.25">
      <c r="A218" s="7" t="s">
        <v>340</v>
      </c>
      <c r="B218" s="3" t="s">
        <v>280</v>
      </c>
      <c r="C218" s="3" t="s">
        <v>341</v>
      </c>
      <c r="D218" s="3" t="s">
        <v>174</v>
      </c>
      <c r="E218" s="4">
        <v>121</v>
      </c>
      <c r="F218" s="2" t="s">
        <v>194</v>
      </c>
      <c r="G218" s="48">
        <v>14</v>
      </c>
      <c r="H218" s="36">
        <v>5</v>
      </c>
      <c r="I218" s="16" t="s">
        <v>304</v>
      </c>
      <c r="J218" s="1" t="str">
        <f t="shared" si="11"/>
        <v>3.3.90.30.22.01.0007.000007-01 - 121 - CODEPLAN</v>
      </c>
      <c r="K218" s="1" t="str">
        <f t="shared" si="12"/>
        <v>3.3.90.30.22.01.0007.000007-01 - 121</v>
      </c>
      <c r="L218" s="1">
        <f t="shared" si="13"/>
        <v>6</v>
      </c>
    </row>
    <row r="219" spans="1:12" ht="10.5" x14ac:dyDescent="0.25">
      <c r="A219" s="7" t="s">
        <v>340</v>
      </c>
      <c r="B219" s="3" t="s">
        <v>280</v>
      </c>
      <c r="C219" s="3" t="s">
        <v>341</v>
      </c>
      <c r="D219" s="3" t="s">
        <v>174</v>
      </c>
      <c r="E219" s="4">
        <v>417</v>
      </c>
      <c r="F219" s="2" t="s">
        <v>172</v>
      </c>
      <c r="G219" s="48">
        <v>14</v>
      </c>
      <c r="H219" s="36">
        <v>3</v>
      </c>
      <c r="I219" s="16" t="s">
        <v>304</v>
      </c>
      <c r="J219" s="1" t="str">
        <f t="shared" si="11"/>
        <v>3.3.90.30.22.01.0007.000007-01 - 417 - SECRIANCA</v>
      </c>
      <c r="K219" s="1" t="str">
        <f t="shared" si="12"/>
        <v>3.3.90.30.22.01.0007.000007-01 - 417</v>
      </c>
      <c r="L219" s="1">
        <f t="shared" si="13"/>
        <v>4</v>
      </c>
    </row>
    <row r="220" spans="1:12" ht="10.5" x14ac:dyDescent="0.25">
      <c r="A220" s="7" t="s">
        <v>340</v>
      </c>
      <c r="B220" s="3" t="s">
        <v>280</v>
      </c>
      <c r="C220" s="3" t="s">
        <v>341</v>
      </c>
      <c r="D220" s="3" t="s">
        <v>174</v>
      </c>
      <c r="E220" s="4">
        <v>391</v>
      </c>
      <c r="F220" s="2" t="s">
        <v>181</v>
      </c>
      <c r="G220" s="48">
        <v>9439</v>
      </c>
      <c r="H220" s="36">
        <v>281</v>
      </c>
      <c r="I220" s="16" t="s">
        <v>304</v>
      </c>
      <c r="J220" s="1" t="str">
        <f t="shared" si="11"/>
        <v>3.3.90.30.22.01.0007.000007-01 - 391 - IBRAM</v>
      </c>
      <c r="K220" s="1" t="str">
        <f t="shared" si="12"/>
        <v>3.3.90.30.22.01.0007.000007-01 - 391</v>
      </c>
      <c r="L220" s="1">
        <f t="shared" si="13"/>
        <v>351</v>
      </c>
    </row>
    <row r="221" spans="1:12" ht="10.5" x14ac:dyDescent="0.25">
      <c r="A221" s="7" t="s">
        <v>340</v>
      </c>
      <c r="B221" s="3" t="s">
        <v>280</v>
      </c>
      <c r="C221" s="3" t="s">
        <v>341</v>
      </c>
      <c r="D221" s="3" t="s">
        <v>174</v>
      </c>
      <c r="E221" s="4">
        <v>53</v>
      </c>
      <c r="F221" s="2" t="s">
        <v>260</v>
      </c>
      <c r="G221" s="48">
        <v>794</v>
      </c>
      <c r="H221" s="36">
        <v>3</v>
      </c>
      <c r="I221" s="16" t="s">
        <v>304</v>
      </c>
      <c r="J221" s="1" t="str">
        <f t="shared" si="11"/>
        <v>3.3.90.30.22.01.0007.000007-01 - 53 - CBMDF</v>
      </c>
      <c r="K221" s="1" t="str">
        <f t="shared" si="12"/>
        <v>3.3.90.30.22.01.0007.000007-01 - 53</v>
      </c>
      <c r="L221" s="1">
        <f t="shared" si="13"/>
        <v>4</v>
      </c>
    </row>
    <row r="222" spans="1:12" ht="10.5" x14ac:dyDescent="0.25">
      <c r="A222" s="7" t="s">
        <v>340</v>
      </c>
      <c r="B222" s="3" t="s">
        <v>280</v>
      </c>
      <c r="C222" s="3" t="s">
        <v>341</v>
      </c>
      <c r="D222" s="3" t="s">
        <v>174</v>
      </c>
      <c r="E222" s="4">
        <v>392</v>
      </c>
      <c r="F222" s="2" t="s">
        <v>273</v>
      </c>
      <c r="G222" s="48">
        <v>7</v>
      </c>
      <c r="H222" s="36">
        <v>2</v>
      </c>
      <c r="I222" s="16" t="s">
        <v>304</v>
      </c>
      <c r="J222" s="1" t="str">
        <f t="shared" si="11"/>
        <v>3.3.90.30.22.01.0007.000007-01 - 392 - CODHAB/DF</v>
      </c>
      <c r="K222" s="1" t="str">
        <f t="shared" si="12"/>
        <v>3.3.90.30.22.01.0007.000007-01 - 392</v>
      </c>
      <c r="L222" s="1">
        <f t="shared" si="13"/>
        <v>3</v>
      </c>
    </row>
    <row r="223" spans="1:12" ht="10.5" x14ac:dyDescent="0.25">
      <c r="A223" s="7" t="s">
        <v>340</v>
      </c>
      <c r="B223" s="3" t="s">
        <v>280</v>
      </c>
      <c r="C223" s="3" t="s">
        <v>341</v>
      </c>
      <c r="D223" s="3" t="s">
        <v>174</v>
      </c>
      <c r="E223" s="4">
        <v>112</v>
      </c>
      <c r="F223" s="2" t="s">
        <v>219</v>
      </c>
      <c r="G223" s="48">
        <v>86</v>
      </c>
      <c r="H223" s="36">
        <v>7</v>
      </c>
      <c r="I223" s="16" t="s">
        <v>304</v>
      </c>
      <c r="J223" s="1" t="str">
        <f t="shared" si="11"/>
        <v>3.3.90.30.22.01.0007.000007-01 - 112 - NOVACAP</v>
      </c>
      <c r="K223" s="1" t="str">
        <f t="shared" si="12"/>
        <v>3.3.90.30.22.01.0007.000007-01 - 112</v>
      </c>
      <c r="L223" s="1">
        <f t="shared" si="13"/>
        <v>9</v>
      </c>
    </row>
    <row r="224" spans="1:12" ht="21" x14ac:dyDescent="0.25">
      <c r="A224" s="7" t="s">
        <v>282</v>
      </c>
      <c r="B224" s="3" t="s">
        <v>283</v>
      </c>
      <c r="C224" s="3" t="s">
        <v>284</v>
      </c>
      <c r="D224" s="3" t="s">
        <v>187</v>
      </c>
      <c r="E224" s="4">
        <v>401</v>
      </c>
      <c r="F224" s="2" t="s">
        <v>247</v>
      </c>
      <c r="G224" s="48">
        <v>9</v>
      </c>
      <c r="H224" s="36">
        <v>1</v>
      </c>
      <c r="I224" s="16" t="s">
        <v>304</v>
      </c>
      <c r="J224" s="1" t="str">
        <f t="shared" si="11"/>
        <v>3.3.90.30.22.01.0074.000002-01 - 401 - DPDF</v>
      </c>
      <c r="K224" s="1" t="str">
        <f t="shared" si="12"/>
        <v>3.3.90.30.22.01.0074.000002-01 - 401</v>
      </c>
      <c r="L224" s="1">
        <f t="shared" si="13"/>
        <v>1</v>
      </c>
    </row>
    <row r="225" spans="1:12" ht="21" x14ac:dyDescent="0.25">
      <c r="A225" s="7" t="s">
        <v>282</v>
      </c>
      <c r="B225" s="3" t="s">
        <v>283</v>
      </c>
      <c r="C225" s="3" t="s">
        <v>284</v>
      </c>
      <c r="D225" s="3" t="s">
        <v>187</v>
      </c>
      <c r="E225" s="4">
        <v>134</v>
      </c>
      <c r="F225" s="2" t="s">
        <v>205</v>
      </c>
      <c r="G225" s="48">
        <v>2236</v>
      </c>
      <c r="H225" s="36">
        <v>382</v>
      </c>
      <c r="I225" s="16" t="s">
        <v>304</v>
      </c>
      <c r="J225" s="1" t="str">
        <f t="shared" si="11"/>
        <v>3.3.90.30.22.01.0074.000002-01 - 134 - SOBRADINHO RA V</v>
      </c>
      <c r="K225" s="1" t="str">
        <f t="shared" si="12"/>
        <v>3.3.90.30.22.01.0074.000002-01 - 134</v>
      </c>
      <c r="L225" s="1">
        <f t="shared" si="13"/>
        <v>478</v>
      </c>
    </row>
    <row r="226" spans="1:12" ht="21" x14ac:dyDescent="0.25">
      <c r="A226" s="7" t="s">
        <v>282</v>
      </c>
      <c r="B226" s="3" t="s">
        <v>283</v>
      </c>
      <c r="C226" s="3" t="s">
        <v>284</v>
      </c>
      <c r="D226" s="3" t="s">
        <v>187</v>
      </c>
      <c r="E226" s="4">
        <v>366</v>
      </c>
      <c r="F226" s="2" t="s">
        <v>207</v>
      </c>
      <c r="G226" s="48">
        <v>18</v>
      </c>
      <c r="H226" s="36">
        <v>6</v>
      </c>
      <c r="I226" s="16" t="s">
        <v>304</v>
      </c>
      <c r="J226" s="1" t="str">
        <f t="shared" si="11"/>
        <v>3.3.90.30.22.01.0074.000002-01 - 366 - VICENTE PIRES RA XXX</v>
      </c>
      <c r="K226" s="1" t="str">
        <f t="shared" si="12"/>
        <v>3.3.90.30.22.01.0074.000002-01 - 366</v>
      </c>
      <c r="L226" s="1">
        <f t="shared" si="13"/>
        <v>8</v>
      </c>
    </row>
    <row r="227" spans="1:12" ht="21" x14ac:dyDescent="0.25">
      <c r="A227" s="7" t="s">
        <v>282</v>
      </c>
      <c r="B227" s="3" t="s">
        <v>283</v>
      </c>
      <c r="C227" s="3" t="s">
        <v>284</v>
      </c>
      <c r="D227" s="3" t="s">
        <v>187</v>
      </c>
      <c r="E227" s="4">
        <v>150</v>
      </c>
      <c r="F227" s="2" t="s">
        <v>195</v>
      </c>
      <c r="G227" s="48">
        <v>29</v>
      </c>
      <c r="H227" s="36">
        <v>1</v>
      </c>
      <c r="I227" s="16" t="s">
        <v>304</v>
      </c>
      <c r="J227" s="1" t="str">
        <f t="shared" si="11"/>
        <v>3.3.90.30.22.01.0074.000002-01 - 150 - SEC</v>
      </c>
      <c r="K227" s="1" t="str">
        <f t="shared" si="12"/>
        <v>3.3.90.30.22.01.0074.000002-01 - 150</v>
      </c>
      <c r="L227" s="1">
        <f t="shared" si="13"/>
        <v>1</v>
      </c>
    </row>
    <row r="228" spans="1:12" ht="21" x14ac:dyDescent="0.25">
      <c r="A228" s="7" t="s">
        <v>282</v>
      </c>
      <c r="B228" s="3" t="s">
        <v>283</v>
      </c>
      <c r="C228" s="3" t="s">
        <v>284</v>
      </c>
      <c r="D228" s="3" t="s">
        <v>187</v>
      </c>
      <c r="E228" s="4">
        <v>431</v>
      </c>
      <c r="F228" s="2" t="s">
        <v>173</v>
      </c>
      <c r="G228" s="48">
        <v>17</v>
      </c>
      <c r="H228" s="36">
        <v>4</v>
      </c>
      <c r="I228" s="16" t="s">
        <v>304</v>
      </c>
      <c r="J228" s="1" t="str">
        <f t="shared" si="11"/>
        <v>3.3.90.30.22.01.0074.000002-01 - 431 - SEDESTMIDH</v>
      </c>
      <c r="K228" s="1" t="str">
        <f t="shared" si="12"/>
        <v>3.3.90.30.22.01.0074.000002-01 - 431</v>
      </c>
      <c r="L228" s="1">
        <f t="shared" si="13"/>
        <v>5</v>
      </c>
    </row>
    <row r="229" spans="1:12" ht="10.5" x14ac:dyDescent="0.25">
      <c r="A229" s="7" t="s">
        <v>285</v>
      </c>
      <c r="B229" s="3" t="s">
        <v>286</v>
      </c>
      <c r="C229" s="3" t="s">
        <v>287</v>
      </c>
      <c r="D229" s="3" t="s">
        <v>174</v>
      </c>
      <c r="E229" s="4">
        <v>112</v>
      </c>
      <c r="F229" s="2" t="s">
        <v>219</v>
      </c>
      <c r="G229" s="48">
        <v>0</v>
      </c>
      <c r="H229" s="36">
        <v>40</v>
      </c>
      <c r="I229" s="16" t="s">
        <v>304</v>
      </c>
      <c r="J229" s="1" t="str">
        <f t="shared" si="11"/>
        <v>3.3.90.30.22.03.0009.000006-01 - 112 - NOVACAP</v>
      </c>
      <c r="K229" s="1" t="str">
        <f t="shared" si="12"/>
        <v>3.3.90.30.22.03.0009.000006-01 - 112</v>
      </c>
      <c r="L229" s="1">
        <f t="shared" si="13"/>
        <v>50</v>
      </c>
    </row>
    <row r="230" spans="1:12" ht="10.5" x14ac:dyDescent="0.25">
      <c r="A230" s="7" t="s">
        <v>285</v>
      </c>
      <c r="B230" s="3" t="s">
        <v>286</v>
      </c>
      <c r="C230" s="3" t="s">
        <v>287</v>
      </c>
      <c r="D230" s="3" t="s">
        <v>174</v>
      </c>
      <c r="E230" s="4">
        <v>141</v>
      </c>
      <c r="F230" s="2" t="s">
        <v>251</v>
      </c>
      <c r="G230" s="48">
        <v>0</v>
      </c>
      <c r="H230" s="36">
        <v>15</v>
      </c>
      <c r="I230" s="16" t="s">
        <v>304</v>
      </c>
      <c r="J230" s="1" t="str">
        <f t="shared" si="11"/>
        <v>3.3.90.30.22.03.0009.000006-01 - 141 - PLANO PILOTO RA I</v>
      </c>
      <c r="K230" s="1" t="str">
        <f t="shared" si="12"/>
        <v>3.3.90.30.22.03.0009.000006-01 - 141</v>
      </c>
      <c r="L230" s="1">
        <f t="shared" si="13"/>
        <v>19</v>
      </c>
    </row>
    <row r="231" spans="1:12" ht="10.5" x14ac:dyDescent="0.25">
      <c r="A231" s="7" t="s">
        <v>285</v>
      </c>
      <c r="B231" s="3" t="s">
        <v>286</v>
      </c>
      <c r="C231" s="3" t="s">
        <v>287</v>
      </c>
      <c r="D231" s="3" t="s">
        <v>174</v>
      </c>
      <c r="E231" s="4">
        <v>133</v>
      </c>
      <c r="F231" s="2" t="s">
        <v>204</v>
      </c>
      <c r="G231" s="48">
        <v>9</v>
      </c>
      <c r="H231" s="36">
        <v>9</v>
      </c>
      <c r="I231" s="16" t="s">
        <v>304</v>
      </c>
      <c r="J231" s="1" t="str">
        <f t="shared" si="11"/>
        <v>3.3.90.30.22.03.0009.000006-01 - 133 - BRAZLAND RA IV</v>
      </c>
      <c r="K231" s="1" t="str">
        <f t="shared" si="12"/>
        <v>3.3.90.30.22.03.0009.000006-01 - 133</v>
      </c>
      <c r="L231" s="1">
        <f t="shared" si="13"/>
        <v>11</v>
      </c>
    </row>
    <row r="232" spans="1:12" ht="10.5" x14ac:dyDescent="0.25">
      <c r="A232" s="7" t="s">
        <v>285</v>
      </c>
      <c r="B232" s="3" t="s">
        <v>286</v>
      </c>
      <c r="C232" s="3" t="s">
        <v>287</v>
      </c>
      <c r="D232" s="3" t="s">
        <v>174</v>
      </c>
      <c r="E232" s="4">
        <v>150</v>
      </c>
      <c r="F232" s="2" t="s">
        <v>195</v>
      </c>
      <c r="G232" s="48">
        <v>0</v>
      </c>
      <c r="H232" s="36">
        <v>43</v>
      </c>
      <c r="I232" s="16" t="s">
        <v>304</v>
      </c>
      <c r="J232" s="1" t="str">
        <f t="shared" si="11"/>
        <v>3.3.90.30.22.03.0009.000006-01 - 150 - SEC</v>
      </c>
      <c r="K232" s="1" t="str">
        <f t="shared" si="12"/>
        <v>3.3.90.30.22.03.0009.000006-01 - 150</v>
      </c>
      <c r="L232" s="1">
        <f t="shared" si="13"/>
        <v>54</v>
      </c>
    </row>
    <row r="233" spans="1:12" ht="10.5" x14ac:dyDescent="0.25">
      <c r="A233" s="7" t="s">
        <v>285</v>
      </c>
      <c r="B233" s="3" t="s">
        <v>286</v>
      </c>
      <c r="C233" s="3" t="s">
        <v>287</v>
      </c>
      <c r="D233" s="3" t="s">
        <v>174</v>
      </c>
      <c r="E233" s="4">
        <v>431</v>
      </c>
      <c r="F233" s="2" t="s">
        <v>173</v>
      </c>
      <c r="G233" s="48">
        <v>0</v>
      </c>
      <c r="H233" s="36">
        <v>12</v>
      </c>
      <c r="I233" s="16" t="s">
        <v>304</v>
      </c>
      <c r="J233" s="1" t="str">
        <f t="shared" si="11"/>
        <v>3.3.90.30.22.03.0009.000006-01 - 431 - SEDESTMIDH</v>
      </c>
      <c r="K233" s="1" t="str">
        <f t="shared" si="12"/>
        <v>3.3.90.30.22.03.0009.000006-01 - 431</v>
      </c>
      <c r="L233" s="1">
        <f t="shared" si="13"/>
        <v>15</v>
      </c>
    </row>
    <row r="234" spans="1:12" ht="10.5" x14ac:dyDescent="0.25">
      <c r="A234" s="7" t="s">
        <v>288</v>
      </c>
      <c r="B234" s="3" t="s">
        <v>289</v>
      </c>
      <c r="C234" s="3" t="s">
        <v>290</v>
      </c>
      <c r="D234" s="3" t="s">
        <v>174</v>
      </c>
      <c r="E234" s="4">
        <v>141</v>
      </c>
      <c r="F234" s="2" t="s">
        <v>251</v>
      </c>
      <c r="G234" s="48">
        <v>0</v>
      </c>
      <c r="H234" s="36">
        <v>750</v>
      </c>
      <c r="I234" s="16" t="s">
        <v>304</v>
      </c>
      <c r="J234" s="1" t="str">
        <f t="shared" si="11"/>
        <v>3.3.90.30.22.02.0033.000001-01 - 141 - PLANO PILOTO RA I</v>
      </c>
      <c r="K234" s="1" t="str">
        <f t="shared" si="12"/>
        <v>3.3.90.30.22.02.0033.000001-01 - 141</v>
      </c>
      <c r="L234" s="1">
        <f t="shared" si="13"/>
        <v>938</v>
      </c>
    </row>
    <row r="235" spans="1:12" ht="21" x14ac:dyDescent="0.25">
      <c r="A235" s="7" t="s">
        <v>291</v>
      </c>
      <c r="B235" s="3" t="s">
        <v>292</v>
      </c>
      <c r="C235" s="3" t="s">
        <v>293</v>
      </c>
      <c r="D235" s="3" t="s">
        <v>187</v>
      </c>
      <c r="E235" s="4">
        <v>134</v>
      </c>
      <c r="F235" s="2" t="s">
        <v>205</v>
      </c>
      <c r="G235" s="48">
        <v>0</v>
      </c>
      <c r="H235" s="36">
        <v>5</v>
      </c>
      <c r="I235" s="16" t="s">
        <v>304</v>
      </c>
      <c r="J235" s="1" t="str">
        <f t="shared" si="11"/>
        <v>3.3.90.30.22.01.0002.000045-01 - 134 - SOBRADINHO RA V</v>
      </c>
      <c r="K235" s="1" t="str">
        <f t="shared" si="12"/>
        <v>3.3.90.30.22.01.0002.000045-01 - 134</v>
      </c>
      <c r="L235" s="1">
        <f t="shared" si="13"/>
        <v>6</v>
      </c>
    </row>
    <row r="236" spans="1:12" ht="21" x14ac:dyDescent="0.25">
      <c r="A236" s="7" t="s">
        <v>291</v>
      </c>
      <c r="B236" s="3" t="s">
        <v>292</v>
      </c>
      <c r="C236" s="3" t="s">
        <v>293</v>
      </c>
      <c r="D236" s="3" t="s">
        <v>187</v>
      </c>
      <c r="E236" s="4">
        <v>366</v>
      </c>
      <c r="F236" s="2" t="s">
        <v>207</v>
      </c>
      <c r="G236" s="48">
        <v>0</v>
      </c>
      <c r="H236" s="36">
        <v>45</v>
      </c>
      <c r="I236" s="16" t="s">
        <v>304</v>
      </c>
      <c r="J236" s="1" t="str">
        <f t="shared" si="11"/>
        <v>3.3.90.30.22.01.0002.000045-01 - 366 - VICENTE PIRES RA XXX</v>
      </c>
      <c r="K236" s="1" t="str">
        <f t="shared" si="12"/>
        <v>3.3.90.30.22.01.0002.000045-01 - 366</v>
      </c>
      <c r="L236" s="1">
        <f t="shared" si="13"/>
        <v>56</v>
      </c>
    </row>
    <row r="237" spans="1:12" ht="21" x14ac:dyDescent="0.25">
      <c r="A237" s="7" t="s">
        <v>291</v>
      </c>
      <c r="B237" s="3" t="s">
        <v>292</v>
      </c>
      <c r="C237" s="3" t="s">
        <v>293</v>
      </c>
      <c r="D237" s="3" t="s">
        <v>187</v>
      </c>
      <c r="E237" s="4">
        <v>431</v>
      </c>
      <c r="F237" s="2" t="s">
        <v>173</v>
      </c>
      <c r="G237" s="48">
        <v>0</v>
      </c>
      <c r="H237" s="36">
        <v>8</v>
      </c>
      <c r="I237" s="16" t="s">
        <v>304</v>
      </c>
      <c r="J237" s="1" t="str">
        <f t="shared" si="11"/>
        <v>3.3.90.30.22.01.0002.000045-01 - 431 - SEDESTMIDH</v>
      </c>
      <c r="K237" s="1" t="str">
        <f t="shared" si="12"/>
        <v>3.3.90.30.22.01.0002.000045-01 - 431</v>
      </c>
      <c r="L237" s="1">
        <f t="shared" si="13"/>
        <v>10</v>
      </c>
    </row>
    <row r="238" spans="1:12" ht="21" x14ac:dyDescent="0.25">
      <c r="A238" s="7" t="s">
        <v>291</v>
      </c>
      <c r="B238" s="3" t="s">
        <v>292</v>
      </c>
      <c r="C238" s="3" t="s">
        <v>293</v>
      </c>
      <c r="D238" s="3" t="s">
        <v>187</v>
      </c>
      <c r="E238" s="4">
        <v>112</v>
      </c>
      <c r="F238" s="2" t="s">
        <v>219</v>
      </c>
      <c r="G238" s="48">
        <v>0</v>
      </c>
      <c r="H238" s="36">
        <v>8</v>
      </c>
      <c r="I238" s="16" t="s">
        <v>304</v>
      </c>
      <c r="J238" s="1" t="str">
        <f t="shared" si="11"/>
        <v>3.3.90.30.22.01.0002.000045-01 - 112 - NOVACAP</v>
      </c>
      <c r="K238" s="1" t="str">
        <f t="shared" si="12"/>
        <v>3.3.90.30.22.01.0002.000045-01 - 112</v>
      </c>
      <c r="L238" s="1">
        <f t="shared" si="13"/>
        <v>10</v>
      </c>
    </row>
    <row r="239" spans="1:12" ht="21" x14ac:dyDescent="0.25">
      <c r="A239" s="7" t="s">
        <v>291</v>
      </c>
      <c r="B239" s="3" t="s">
        <v>292</v>
      </c>
      <c r="C239" s="3" t="s">
        <v>293</v>
      </c>
      <c r="D239" s="3" t="s">
        <v>187</v>
      </c>
      <c r="E239" s="4">
        <v>480</v>
      </c>
      <c r="F239" s="2" t="s">
        <v>245</v>
      </c>
      <c r="G239" s="48">
        <v>0</v>
      </c>
      <c r="H239" s="36">
        <v>69</v>
      </c>
      <c r="I239" s="16" t="s">
        <v>304</v>
      </c>
      <c r="J239" s="1" t="str">
        <f t="shared" si="11"/>
        <v>3.3.90.30.22.01.0002.000045-01 - 480 - CGDF</v>
      </c>
      <c r="K239" s="1" t="str">
        <f t="shared" si="12"/>
        <v>3.3.90.30.22.01.0002.000045-01 - 480</v>
      </c>
      <c r="L239" s="1">
        <f t="shared" si="13"/>
        <v>86</v>
      </c>
    </row>
    <row r="240" spans="1:12" ht="21" x14ac:dyDescent="0.25">
      <c r="A240" s="7" t="s">
        <v>291</v>
      </c>
      <c r="B240" s="3" t="s">
        <v>292</v>
      </c>
      <c r="C240" s="3" t="s">
        <v>293</v>
      </c>
      <c r="D240" s="3" t="s">
        <v>187</v>
      </c>
      <c r="E240" s="4">
        <v>50</v>
      </c>
      <c r="F240" s="2" t="s">
        <v>192</v>
      </c>
      <c r="G240" s="48">
        <v>13</v>
      </c>
      <c r="H240" s="36">
        <v>23</v>
      </c>
      <c r="I240" s="16" t="s">
        <v>304</v>
      </c>
      <c r="J240" s="1" t="str">
        <f t="shared" si="11"/>
        <v>3.3.90.30.22.01.0002.000045-01 - 50 - SSP</v>
      </c>
      <c r="K240" s="1" t="str">
        <f t="shared" si="12"/>
        <v>3.3.90.30.22.01.0002.000045-01 - 50</v>
      </c>
      <c r="L240" s="1">
        <f t="shared" si="13"/>
        <v>29</v>
      </c>
    </row>
    <row r="241" spans="1:12" ht="21" x14ac:dyDescent="0.25">
      <c r="A241" s="7" t="s">
        <v>291</v>
      </c>
      <c r="B241" s="3" t="s">
        <v>292</v>
      </c>
      <c r="C241" s="3" t="s">
        <v>293</v>
      </c>
      <c r="D241" s="3" t="s">
        <v>187</v>
      </c>
      <c r="E241" s="4">
        <v>400</v>
      </c>
      <c r="F241" s="2" t="s">
        <v>193</v>
      </c>
      <c r="G241" s="48">
        <v>700</v>
      </c>
      <c r="H241" s="36">
        <v>1150</v>
      </c>
      <c r="I241" s="16" t="s">
        <v>304</v>
      </c>
      <c r="J241" s="1" t="str">
        <f t="shared" si="11"/>
        <v>3.3.90.30.22.01.0002.000045-01 - 400 - SEJUS</v>
      </c>
      <c r="K241" s="1" t="str">
        <f t="shared" si="12"/>
        <v>3.3.90.30.22.01.0002.000045-01 - 400</v>
      </c>
      <c r="L241" s="1">
        <f t="shared" si="13"/>
        <v>1438</v>
      </c>
    </row>
    <row r="242" spans="1:12" ht="21" x14ac:dyDescent="0.25">
      <c r="A242" s="7" t="s">
        <v>291</v>
      </c>
      <c r="B242" s="3" t="s">
        <v>292</v>
      </c>
      <c r="C242" s="3" t="s">
        <v>293</v>
      </c>
      <c r="D242" s="3" t="s">
        <v>187</v>
      </c>
      <c r="E242" s="4">
        <v>431</v>
      </c>
      <c r="F242" s="2" t="s">
        <v>173</v>
      </c>
      <c r="G242" s="48">
        <v>0</v>
      </c>
      <c r="H242" s="36">
        <v>68</v>
      </c>
      <c r="I242" s="16" t="s">
        <v>304</v>
      </c>
      <c r="J242" s="1" t="str">
        <f t="shared" si="11"/>
        <v>3.3.90.30.22.01.0002.000045-01 - 431 - SEDESTMIDH</v>
      </c>
      <c r="K242" s="1" t="str">
        <f t="shared" si="12"/>
        <v>3.3.90.30.22.01.0002.000045-01 - 431</v>
      </c>
      <c r="L242" s="1">
        <f t="shared" si="13"/>
        <v>85</v>
      </c>
    </row>
    <row r="243" spans="1:12" ht="21" x14ac:dyDescent="0.25">
      <c r="A243" s="7" t="s">
        <v>291</v>
      </c>
      <c r="B243" s="3" t="s">
        <v>292</v>
      </c>
      <c r="C243" s="3" t="s">
        <v>293</v>
      </c>
      <c r="D243" s="3" t="s">
        <v>187</v>
      </c>
      <c r="E243" s="4">
        <v>72</v>
      </c>
      <c r="F243" s="2" t="s">
        <v>294</v>
      </c>
      <c r="G243" s="48">
        <v>0</v>
      </c>
      <c r="H243" s="36">
        <v>82</v>
      </c>
      <c r="I243" s="16" t="s">
        <v>304</v>
      </c>
      <c r="J243" s="1" t="str">
        <f t="shared" si="11"/>
        <v>3.3.90.30.22.01.0002.000045-01 - 72 - EMATER</v>
      </c>
      <c r="K243" s="1" t="str">
        <f t="shared" si="12"/>
        <v>3.3.90.30.22.01.0002.000045-01 - 72</v>
      </c>
      <c r="L243" s="1">
        <f t="shared" si="13"/>
        <v>103</v>
      </c>
    </row>
    <row r="244" spans="1:12" ht="21" x14ac:dyDescent="0.25">
      <c r="A244" s="7" t="s">
        <v>291</v>
      </c>
      <c r="B244" s="3" t="s">
        <v>292</v>
      </c>
      <c r="C244" s="3" t="s">
        <v>293</v>
      </c>
      <c r="D244" s="3" t="s">
        <v>187</v>
      </c>
      <c r="E244" s="4">
        <v>112</v>
      </c>
      <c r="F244" s="2" t="s">
        <v>219</v>
      </c>
      <c r="G244" s="48">
        <v>0</v>
      </c>
      <c r="H244" s="36">
        <v>58</v>
      </c>
      <c r="I244" s="16" t="s">
        <v>304</v>
      </c>
      <c r="J244" s="1" t="str">
        <f t="shared" si="11"/>
        <v>3.3.90.30.22.01.0002.000045-01 - 112 - NOVACAP</v>
      </c>
      <c r="K244" s="1" t="str">
        <f t="shared" si="12"/>
        <v>3.3.90.30.22.01.0002.000045-01 - 112</v>
      </c>
      <c r="L244" s="1">
        <f t="shared" si="13"/>
        <v>73</v>
      </c>
    </row>
    <row r="245" spans="1:12" ht="21" x14ac:dyDescent="0.25">
      <c r="A245" s="7" t="s">
        <v>291</v>
      </c>
      <c r="B245" s="3" t="s">
        <v>292</v>
      </c>
      <c r="C245" s="3" t="s">
        <v>293</v>
      </c>
      <c r="D245" s="3" t="s">
        <v>187</v>
      </c>
      <c r="E245" s="4">
        <v>112</v>
      </c>
      <c r="F245" s="2" t="s">
        <v>219</v>
      </c>
      <c r="G245" s="48">
        <v>0</v>
      </c>
      <c r="H245" s="36">
        <v>100</v>
      </c>
      <c r="I245" s="16" t="s">
        <v>304</v>
      </c>
      <c r="J245" s="1" t="str">
        <f t="shared" si="11"/>
        <v>3.3.90.30.22.01.0002.000045-01 - 112 - NOVACAP</v>
      </c>
      <c r="K245" s="1" t="str">
        <f t="shared" si="12"/>
        <v>3.3.90.30.22.01.0002.000045-01 - 112</v>
      </c>
      <c r="L245" s="1">
        <f t="shared" si="13"/>
        <v>125</v>
      </c>
    </row>
    <row r="246" spans="1:12" ht="21" x14ac:dyDescent="0.25">
      <c r="A246" s="7" t="s">
        <v>291</v>
      </c>
      <c r="B246" s="3" t="s">
        <v>292</v>
      </c>
      <c r="C246" s="3" t="s">
        <v>293</v>
      </c>
      <c r="D246" s="3" t="s">
        <v>187</v>
      </c>
      <c r="E246" s="4">
        <v>112</v>
      </c>
      <c r="F246" s="2" t="s">
        <v>219</v>
      </c>
      <c r="G246" s="48">
        <v>0</v>
      </c>
      <c r="H246" s="36">
        <v>105</v>
      </c>
      <c r="I246" s="16" t="s">
        <v>304</v>
      </c>
      <c r="J246" s="1" t="str">
        <f t="shared" si="11"/>
        <v>3.3.90.30.22.01.0002.000045-01 - 112 - NOVACAP</v>
      </c>
      <c r="K246" s="1" t="str">
        <f t="shared" si="12"/>
        <v>3.3.90.30.22.01.0002.000045-01 - 112</v>
      </c>
      <c r="L246" s="1">
        <f t="shared" si="13"/>
        <v>131</v>
      </c>
    </row>
    <row r="247" spans="1:12" ht="21" x14ac:dyDescent="0.25">
      <c r="A247" s="7" t="s">
        <v>291</v>
      </c>
      <c r="B247" s="3" t="s">
        <v>292</v>
      </c>
      <c r="C247" s="3" t="s">
        <v>293</v>
      </c>
      <c r="D247" s="3" t="s">
        <v>187</v>
      </c>
      <c r="E247" s="4">
        <v>94</v>
      </c>
      <c r="F247" s="2" t="s">
        <v>212</v>
      </c>
      <c r="G247" s="48">
        <v>0</v>
      </c>
      <c r="H247" s="36">
        <v>265</v>
      </c>
      <c r="I247" s="16" t="s">
        <v>304</v>
      </c>
      <c r="J247" s="1" t="str">
        <f t="shared" si="11"/>
        <v>3.3.90.30.22.01.0002.000045-01 - 94 - SLU</v>
      </c>
      <c r="K247" s="1" t="str">
        <f t="shared" si="12"/>
        <v>3.3.90.30.22.01.0002.000045-01 - 94</v>
      </c>
      <c r="L247" s="1">
        <f t="shared" si="13"/>
        <v>331</v>
      </c>
    </row>
    <row r="248" spans="1:12" ht="21" x14ac:dyDescent="0.25">
      <c r="A248" s="7" t="s">
        <v>291</v>
      </c>
      <c r="B248" s="3" t="s">
        <v>292</v>
      </c>
      <c r="C248" s="3" t="s">
        <v>293</v>
      </c>
      <c r="D248" s="3" t="s">
        <v>187</v>
      </c>
      <c r="E248" s="4">
        <v>56</v>
      </c>
      <c r="F248" s="2" t="s">
        <v>236</v>
      </c>
      <c r="G248" s="48">
        <v>0</v>
      </c>
      <c r="H248" s="36">
        <v>4</v>
      </c>
      <c r="I248" s="16" t="s">
        <v>304</v>
      </c>
      <c r="J248" s="1" t="str">
        <f t="shared" si="11"/>
        <v>3.3.90.30.22.01.0002.000045-01 - 56 - FUNAP</v>
      </c>
      <c r="K248" s="1" t="str">
        <f t="shared" si="12"/>
        <v>3.3.90.30.22.01.0002.000045-01 - 56</v>
      </c>
      <c r="L248" s="1">
        <f t="shared" si="13"/>
        <v>5</v>
      </c>
    </row>
    <row r="249" spans="1:12" ht="21" x14ac:dyDescent="0.25">
      <c r="A249" s="7" t="s">
        <v>291</v>
      </c>
      <c r="B249" s="3" t="s">
        <v>292</v>
      </c>
      <c r="C249" s="3" t="s">
        <v>293</v>
      </c>
      <c r="D249" s="3" t="s">
        <v>187</v>
      </c>
      <c r="E249" s="4">
        <v>392</v>
      </c>
      <c r="F249" s="2" t="s">
        <v>273</v>
      </c>
      <c r="G249" s="48">
        <v>0</v>
      </c>
      <c r="H249" s="36">
        <v>1</v>
      </c>
      <c r="I249" s="16" t="s">
        <v>304</v>
      </c>
      <c r="J249" s="1" t="str">
        <f t="shared" si="11"/>
        <v>3.3.90.30.22.01.0002.000045-01 - 392 - CODHAB/DF</v>
      </c>
      <c r="K249" s="1" t="str">
        <f t="shared" si="12"/>
        <v>3.3.90.30.22.01.0002.000045-01 - 392</v>
      </c>
      <c r="L249" s="1">
        <f t="shared" si="13"/>
        <v>1</v>
      </c>
    </row>
    <row r="250" spans="1:12" ht="21" x14ac:dyDescent="0.25">
      <c r="A250" s="7" t="s">
        <v>291</v>
      </c>
      <c r="B250" s="3" t="s">
        <v>292</v>
      </c>
      <c r="C250" s="3" t="s">
        <v>293</v>
      </c>
      <c r="D250" s="3" t="s">
        <v>187</v>
      </c>
      <c r="E250" s="4">
        <v>50</v>
      </c>
      <c r="F250" s="2" t="s">
        <v>192</v>
      </c>
      <c r="G250" s="48">
        <v>0</v>
      </c>
      <c r="H250" s="36">
        <v>2</v>
      </c>
      <c r="I250" s="16" t="s">
        <v>304</v>
      </c>
      <c r="J250" s="1" t="str">
        <f t="shared" ref="J250:J279" si="14">A250&amp;" - "&amp;E250&amp;" - "&amp;F250</f>
        <v>3.3.90.30.22.01.0002.000045-01 - 50 - SSP</v>
      </c>
      <c r="K250" s="1" t="str">
        <f t="shared" ref="K250:K279" si="15">A250&amp;" - "&amp;E250</f>
        <v>3.3.90.30.22.01.0002.000045-01 - 50</v>
      </c>
      <c r="L250" s="1">
        <f t="shared" ref="L250:L279" si="16">ROUND((H250/12)*15,0)</f>
        <v>3</v>
      </c>
    </row>
    <row r="251" spans="1:12" ht="21" x14ac:dyDescent="0.25">
      <c r="A251" s="7" t="s">
        <v>291</v>
      </c>
      <c r="B251" s="3" t="s">
        <v>292</v>
      </c>
      <c r="C251" s="3" t="s">
        <v>293</v>
      </c>
      <c r="D251" s="3" t="s">
        <v>187</v>
      </c>
      <c r="E251" s="4">
        <v>400</v>
      </c>
      <c r="F251" s="2" t="s">
        <v>193</v>
      </c>
      <c r="G251" s="48">
        <v>0</v>
      </c>
      <c r="H251" s="36">
        <v>2</v>
      </c>
      <c r="I251" s="16" t="s">
        <v>304</v>
      </c>
      <c r="J251" s="1" t="str">
        <f t="shared" si="14"/>
        <v>3.3.90.30.22.01.0002.000045-01 - 400 - SEJUS</v>
      </c>
      <c r="K251" s="1" t="str">
        <f t="shared" si="15"/>
        <v>3.3.90.30.22.01.0002.000045-01 - 400</v>
      </c>
      <c r="L251" s="1">
        <f t="shared" si="16"/>
        <v>3</v>
      </c>
    </row>
    <row r="252" spans="1:12" ht="21" x14ac:dyDescent="0.25">
      <c r="A252" s="7" t="s">
        <v>291</v>
      </c>
      <c r="B252" s="3" t="s">
        <v>292</v>
      </c>
      <c r="C252" s="3" t="s">
        <v>293</v>
      </c>
      <c r="D252" s="3" t="s">
        <v>187</v>
      </c>
      <c r="E252" s="4">
        <v>112</v>
      </c>
      <c r="F252" s="2" t="s">
        <v>219</v>
      </c>
      <c r="G252" s="48">
        <v>97</v>
      </c>
      <c r="H252" s="36">
        <v>2</v>
      </c>
      <c r="I252" s="16" t="s">
        <v>304</v>
      </c>
      <c r="J252" s="1" t="str">
        <f t="shared" si="14"/>
        <v>3.3.90.30.22.01.0002.000045-01 - 112 - NOVACAP</v>
      </c>
      <c r="K252" s="1" t="str">
        <f t="shared" si="15"/>
        <v>3.3.90.30.22.01.0002.000045-01 - 112</v>
      </c>
      <c r="L252" s="1">
        <f t="shared" si="16"/>
        <v>3</v>
      </c>
    </row>
    <row r="253" spans="1:12" ht="21" x14ac:dyDescent="0.25">
      <c r="A253" s="7" t="s">
        <v>291</v>
      </c>
      <c r="B253" s="3" t="s">
        <v>292</v>
      </c>
      <c r="C253" s="3" t="s">
        <v>293</v>
      </c>
      <c r="D253" s="3" t="s">
        <v>187</v>
      </c>
      <c r="E253" s="4">
        <v>431</v>
      </c>
      <c r="F253" s="2" t="s">
        <v>173</v>
      </c>
      <c r="G253" s="48">
        <v>2</v>
      </c>
      <c r="H253" s="36">
        <v>59</v>
      </c>
      <c r="I253" s="16" t="s">
        <v>304</v>
      </c>
      <c r="J253" s="1" t="str">
        <f t="shared" si="14"/>
        <v>3.3.90.30.22.01.0002.000045-01 - 431 - SEDESTMIDH</v>
      </c>
      <c r="K253" s="1" t="str">
        <f t="shared" si="15"/>
        <v>3.3.90.30.22.01.0002.000045-01 - 431</v>
      </c>
      <c r="L253" s="1">
        <f t="shared" si="16"/>
        <v>74</v>
      </c>
    </row>
    <row r="254" spans="1:12" ht="21" x14ac:dyDescent="0.25">
      <c r="A254" s="7" t="s">
        <v>291</v>
      </c>
      <c r="B254" s="3" t="s">
        <v>292</v>
      </c>
      <c r="C254" s="3" t="s">
        <v>293</v>
      </c>
      <c r="D254" s="3" t="s">
        <v>187</v>
      </c>
      <c r="E254" s="4">
        <v>50</v>
      </c>
      <c r="F254" s="2" t="s">
        <v>192</v>
      </c>
      <c r="G254" s="48">
        <v>0</v>
      </c>
      <c r="H254" s="36">
        <v>15</v>
      </c>
      <c r="I254" s="16" t="s">
        <v>304</v>
      </c>
      <c r="J254" s="1" t="str">
        <f t="shared" si="14"/>
        <v>3.3.90.30.22.01.0002.000045-01 - 50 - SSP</v>
      </c>
      <c r="K254" s="1" t="str">
        <f t="shared" si="15"/>
        <v>3.3.90.30.22.01.0002.000045-01 - 50</v>
      </c>
      <c r="L254" s="1">
        <f t="shared" si="16"/>
        <v>19</v>
      </c>
    </row>
    <row r="255" spans="1:12" ht="21" x14ac:dyDescent="0.25">
      <c r="A255" s="7" t="s">
        <v>291</v>
      </c>
      <c r="B255" s="3" t="s">
        <v>292</v>
      </c>
      <c r="C255" s="3" t="s">
        <v>293</v>
      </c>
      <c r="D255" s="3" t="s">
        <v>187</v>
      </c>
      <c r="E255" s="4">
        <v>400</v>
      </c>
      <c r="F255" s="2" t="s">
        <v>193</v>
      </c>
      <c r="G255" s="48">
        <v>0</v>
      </c>
      <c r="H255" s="36">
        <v>79</v>
      </c>
      <c r="I255" s="16" t="s">
        <v>304</v>
      </c>
      <c r="J255" s="1" t="str">
        <f t="shared" si="14"/>
        <v>3.3.90.30.22.01.0002.000045-01 - 400 - SEJUS</v>
      </c>
      <c r="K255" s="1" t="str">
        <f t="shared" si="15"/>
        <v>3.3.90.30.22.01.0002.000045-01 - 400</v>
      </c>
      <c r="L255" s="1">
        <f t="shared" si="16"/>
        <v>99</v>
      </c>
    </row>
    <row r="256" spans="1:12" ht="21" x14ac:dyDescent="0.25">
      <c r="A256" s="7" t="s">
        <v>291</v>
      </c>
      <c r="B256" s="3" t="s">
        <v>292</v>
      </c>
      <c r="C256" s="3" t="s">
        <v>293</v>
      </c>
      <c r="D256" s="3" t="s">
        <v>187</v>
      </c>
      <c r="E256" s="4">
        <v>401</v>
      </c>
      <c r="F256" s="2" t="s">
        <v>247</v>
      </c>
      <c r="G256" s="48">
        <v>112</v>
      </c>
      <c r="H256" s="36">
        <v>544</v>
      </c>
      <c r="I256" s="16" t="s">
        <v>304</v>
      </c>
      <c r="J256" s="1" t="str">
        <f t="shared" si="14"/>
        <v>3.3.90.30.22.01.0002.000045-01 - 401 - DPDF</v>
      </c>
      <c r="K256" s="1" t="str">
        <f t="shared" si="15"/>
        <v>3.3.90.30.22.01.0002.000045-01 - 401</v>
      </c>
      <c r="L256" s="1">
        <f t="shared" si="16"/>
        <v>680</v>
      </c>
    </row>
    <row r="257" spans="1:12" ht="21" x14ac:dyDescent="0.25">
      <c r="A257" s="7" t="s">
        <v>291</v>
      </c>
      <c r="B257" s="3" t="s">
        <v>292</v>
      </c>
      <c r="C257" s="3" t="s">
        <v>293</v>
      </c>
      <c r="D257" s="3" t="s">
        <v>187</v>
      </c>
      <c r="E257" s="4">
        <v>141</v>
      </c>
      <c r="F257" s="2" t="s">
        <v>251</v>
      </c>
      <c r="G257" s="48">
        <v>0</v>
      </c>
      <c r="H257" s="36">
        <v>750</v>
      </c>
      <c r="I257" s="16" t="s">
        <v>304</v>
      </c>
      <c r="J257" s="1" t="str">
        <f t="shared" si="14"/>
        <v>3.3.90.30.22.01.0002.000045-01 - 141 - PLANO PILOTO RA I</v>
      </c>
      <c r="K257" s="1" t="str">
        <f t="shared" si="15"/>
        <v>3.3.90.30.22.01.0002.000045-01 - 141</v>
      </c>
      <c r="L257" s="1">
        <f t="shared" si="16"/>
        <v>938</v>
      </c>
    </row>
    <row r="258" spans="1:12" ht="21" x14ac:dyDescent="0.25">
      <c r="A258" s="7" t="s">
        <v>291</v>
      </c>
      <c r="B258" s="3" t="s">
        <v>292</v>
      </c>
      <c r="C258" s="3" t="s">
        <v>293</v>
      </c>
      <c r="D258" s="3" t="s">
        <v>187</v>
      </c>
      <c r="E258" s="4">
        <v>149</v>
      </c>
      <c r="F258" s="2" t="s">
        <v>295</v>
      </c>
      <c r="G258" s="48">
        <v>0</v>
      </c>
      <c r="H258" s="36">
        <v>120</v>
      </c>
      <c r="I258" s="16" t="s">
        <v>304</v>
      </c>
      <c r="J258" s="1" t="str">
        <f t="shared" si="14"/>
        <v>3.3.90.30.22.01.0002.000045-01 - 149 - LAGO N RA XVIII</v>
      </c>
      <c r="K258" s="1" t="str">
        <f t="shared" si="15"/>
        <v>3.3.90.30.22.01.0002.000045-01 - 149</v>
      </c>
      <c r="L258" s="1">
        <f t="shared" si="16"/>
        <v>150</v>
      </c>
    </row>
    <row r="259" spans="1:12" ht="21" x14ac:dyDescent="0.25">
      <c r="A259" s="7" t="s">
        <v>291</v>
      </c>
      <c r="B259" s="3" t="s">
        <v>292</v>
      </c>
      <c r="C259" s="3" t="s">
        <v>293</v>
      </c>
      <c r="D259" s="3" t="s">
        <v>187</v>
      </c>
      <c r="E259" s="4">
        <v>306</v>
      </c>
      <c r="F259" s="2" t="s">
        <v>171</v>
      </c>
      <c r="G259" s="48">
        <v>1</v>
      </c>
      <c r="H259" s="36">
        <v>20</v>
      </c>
      <c r="I259" s="16" t="s">
        <v>304</v>
      </c>
      <c r="J259" s="1" t="str">
        <f t="shared" si="14"/>
        <v>3.3.90.30.22.01.0002.000045-01 - 306 - SCIA RA XXV</v>
      </c>
      <c r="K259" s="1" t="str">
        <f t="shared" si="15"/>
        <v>3.3.90.30.22.01.0002.000045-01 - 306</v>
      </c>
      <c r="L259" s="1">
        <f t="shared" si="16"/>
        <v>25</v>
      </c>
    </row>
    <row r="260" spans="1:12" ht="21" x14ac:dyDescent="0.25">
      <c r="A260" s="7" t="s">
        <v>296</v>
      </c>
      <c r="B260" s="3" t="s">
        <v>297</v>
      </c>
      <c r="C260" s="3" t="s">
        <v>298</v>
      </c>
      <c r="D260" s="3" t="s">
        <v>174</v>
      </c>
      <c r="E260" s="4">
        <v>196</v>
      </c>
      <c r="F260" s="2" t="s">
        <v>179</v>
      </c>
      <c r="G260" s="48">
        <v>0</v>
      </c>
      <c r="H260" s="36">
        <v>10</v>
      </c>
      <c r="I260" s="16" t="s">
        <v>304</v>
      </c>
      <c r="J260" s="1" t="str">
        <f t="shared" si="14"/>
        <v>3.3.90.30.22.03.0002.000002-02 - 196 - FJZB</v>
      </c>
      <c r="K260" s="1" t="str">
        <f t="shared" si="15"/>
        <v>3.3.90.30.22.03.0002.000002-02 - 196</v>
      </c>
      <c r="L260" s="1">
        <f t="shared" si="16"/>
        <v>13</v>
      </c>
    </row>
    <row r="261" spans="1:12" ht="21" x14ac:dyDescent="0.25">
      <c r="A261" s="7" t="s">
        <v>296</v>
      </c>
      <c r="B261" s="3" t="s">
        <v>297</v>
      </c>
      <c r="C261" s="3" t="s">
        <v>298</v>
      </c>
      <c r="D261" s="3" t="s">
        <v>174</v>
      </c>
      <c r="E261" s="4">
        <v>94</v>
      </c>
      <c r="F261" s="2" t="s">
        <v>212</v>
      </c>
      <c r="G261" s="48">
        <v>0</v>
      </c>
      <c r="H261" s="36">
        <v>4</v>
      </c>
      <c r="I261" s="16" t="s">
        <v>304</v>
      </c>
      <c r="J261" s="1" t="str">
        <f t="shared" si="14"/>
        <v>3.3.90.30.22.03.0002.000002-02 - 94 - SLU</v>
      </c>
      <c r="K261" s="1" t="str">
        <f t="shared" si="15"/>
        <v>3.3.90.30.22.03.0002.000002-02 - 94</v>
      </c>
      <c r="L261" s="1">
        <f t="shared" si="16"/>
        <v>5</v>
      </c>
    </row>
    <row r="262" spans="1:12" ht="21" x14ac:dyDescent="0.25">
      <c r="A262" s="7" t="s">
        <v>296</v>
      </c>
      <c r="B262" s="3" t="s">
        <v>297</v>
      </c>
      <c r="C262" s="3" t="s">
        <v>298</v>
      </c>
      <c r="D262" s="3" t="s">
        <v>174</v>
      </c>
      <c r="E262" s="4">
        <v>150</v>
      </c>
      <c r="F262" s="2" t="s">
        <v>195</v>
      </c>
      <c r="G262" s="48">
        <v>0</v>
      </c>
      <c r="H262" s="36">
        <v>16</v>
      </c>
      <c r="I262" s="16" t="s">
        <v>304</v>
      </c>
      <c r="J262" s="1" t="str">
        <f t="shared" si="14"/>
        <v>3.3.90.30.22.03.0002.000002-02 - 150 - SEC</v>
      </c>
      <c r="K262" s="1" t="str">
        <f t="shared" si="15"/>
        <v>3.3.90.30.22.03.0002.000002-02 - 150</v>
      </c>
      <c r="L262" s="1">
        <f t="shared" si="16"/>
        <v>20</v>
      </c>
    </row>
    <row r="263" spans="1:12" ht="21" x14ac:dyDescent="0.25">
      <c r="A263" s="7" t="s">
        <v>296</v>
      </c>
      <c r="B263" s="3" t="s">
        <v>297</v>
      </c>
      <c r="C263" s="3" t="s">
        <v>298</v>
      </c>
      <c r="D263" s="3" t="s">
        <v>174</v>
      </c>
      <c r="E263" s="4">
        <v>431</v>
      </c>
      <c r="F263" s="2" t="s">
        <v>173</v>
      </c>
      <c r="G263" s="48">
        <v>0</v>
      </c>
      <c r="H263" s="36">
        <v>4</v>
      </c>
      <c r="I263" s="16" t="s">
        <v>304</v>
      </c>
      <c r="J263" s="1" t="str">
        <f t="shared" si="14"/>
        <v>3.3.90.30.22.03.0002.000002-02 - 431 - SEDESTMIDH</v>
      </c>
      <c r="K263" s="1" t="str">
        <f t="shared" si="15"/>
        <v>3.3.90.30.22.03.0002.000002-02 - 431</v>
      </c>
      <c r="L263" s="1">
        <f t="shared" si="16"/>
        <v>5</v>
      </c>
    </row>
    <row r="264" spans="1:12" ht="21" x14ac:dyDescent="0.25">
      <c r="A264" s="7" t="s">
        <v>296</v>
      </c>
      <c r="B264" s="3" t="s">
        <v>297</v>
      </c>
      <c r="C264" s="3" t="s">
        <v>298</v>
      </c>
      <c r="D264" s="3" t="s">
        <v>174</v>
      </c>
      <c r="E264" s="4">
        <v>50</v>
      </c>
      <c r="F264" s="2" t="s">
        <v>192</v>
      </c>
      <c r="G264" s="48">
        <v>59</v>
      </c>
      <c r="H264" s="36">
        <v>12</v>
      </c>
      <c r="I264" s="16" t="s">
        <v>304</v>
      </c>
      <c r="J264" s="1" t="str">
        <f t="shared" si="14"/>
        <v>3.3.90.30.22.03.0002.000002-02 - 50 - SSP</v>
      </c>
      <c r="K264" s="1" t="str">
        <f t="shared" si="15"/>
        <v>3.3.90.30.22.03.0002.000002-02 - 50</v>
      </c>
      <c r="L264" s="1">
        <f t="shared" si="16"/>
        <v>15</v>
      </c>
    </row>
    <row r="265" spans="1:12" ht="21" x14ac:dyDescent="0.25">
      <c r="A265" s="7" t="s">
        <v>296</v>
      </c>
      <c r="B265" s="3" t="s">
        <v>297</v>
      </c>
      <c r="C265" s="3" t="s">
        <v>298</v>
      </c>
      <c r="D265" s="3" t="s">
        <v>174</v>
      </c>
      <c r="E265" s="4">
        <v>417</v>
      </c>
      <c r="F265" s="2" t="s">
        <v>172</v>
      </c>
      <c r="G265" s="48">
        <v>0</v>
      </c>
      <c r="H265" s="36">
        <v>4</v>
      </c>
      <c r="I265" s="16" t="s">
        <v>304</v>
      </c>
      <c r="J265" s="1" t="str">
        <f t="shared" si="14"/>
        <v>3.3.90.30.22.03.0002.000002-02 - 417 - SECRIANCA</v>
      </c>
      <c r="K265" s="1" t="str">
        <f t="shared" si="15"/>
        <v>3.3.90.30.22.03.0002.000002-02 - 417</v>
      </c>
      <c r="L265" s="1">
        <f t="shared" si="16"/>
        <v>5</v>
      </c>
    </row>
    <row r="266" spans="1:12" ht="31.5" x14ac:dyDescent="0.25">
      <c r="A266" s="7" t="s">
        <v>342</v>
      </c>
      <c r="B266" s="3" t="s">
        <v>300</v>
      </c>
      <c r="C266" s="3" t="s">
        <v>301</v>
      </c>
      <c r="D266" s="3" t="s">
        <v>187</v>
      </c>
      <c r="E266" s="4">
        <v>112</v>
      </c>
      <c r="F266" s="2" t="s">
        <v>219</v>
      </c>
      <c r="G266" s="48">
        <v>0</v>
      </c>
      <c r="H266" s="36">
        <v>59</v>
      </c>
      <c r="I266" s="16" t="s">
        <v>304</v>
      </c>
      <c r="J266" s="1" t="str">
        <f t="shared" si="14"/>
        <v>3.3.90.30.22.01.0083.000004-01 - 112 - NOVACAP</v>
      </c>
      <c r="K266" s="1" t="str">
        <f t="shared" si="15"/>
        <v>3.3.90.30.22.01.0083.000004-01 - 112</v>
      </c>
      <c r="L266" s="1">
        <f t="shared" si="16"/>
        <v>74</v>
      </c>
    </row>
    <row r="267" spans="1:12" ht="31.5" x14ac:dyDescent="0.25">
      <c r="A267" s="7" t="s">
        <v>342</v>
      </c>
      <c r="B267" s="3" t="s">
        <v>300</v>
      </c>
      <c r="C267" s="3" t="s">
        <v>301</v>
      </c>
      <c r="D267" s="3" t="s">
        <v>187</v>
      </c>
      <c r="E267" s="4">
        <v>306</v>
      </c>
      <c r="F267" s="2" t="s">
        <v>171</v>
      </c>
      <c r="G267" s="48">
        <v>0</v>
      </c>
      <c r="H267" s="36">
        <v>3</v>
      </c>
      <c r="I267" s="16" t="s">
        <v>304</v>
      </c>
      <c r="J267" s="1" t="str">
        <f t="shared" si="14"/>
        <v>3.3.90.30.22.01.0083.000004-01 - 306 - SCIA RA XXV</v>
      </c>
      <c r="K267" s="1" t="str">
        <f t="shared" si="15"/>
        <v>3.3.90.30.22.01.0083.000004-01 - 306</v>
      </c>
      <c r="L267" s="1">
        <f t="shared" si="16"/>
        <v>4</v>
      </c>
    </row>
    <row r="268" spans="1:12" ht="31.5" x14ac:dyDescent="0.25">
      <c r="A268" s="7" t="s">
        <v>342</v>
      </c>
      <c r="B268" s="3" t="s">
        <v>300</v>
      </c>
      <c r="C268" s="3" t="s">
        <v>301</v>
      </c>
      <c r="D268" s="3" t="s">
        <v>187</v>
      </c>
      <c r="E268" s="4">
        <v>196</v>
      </c>
      <c r="F268" s="2" t="s">
        <v>179</v>
      </c>
      <c r="G268" s="48">
        <v>40</v>
      </c>
      <c r="H268" s="36">
        <v>30</v>
      </c>
      <c r="I268" s="16" t="s">
        <v>304</v>
      </c>
      <c r="J268" s="1" t="str">
        <f t="shared" si="14"/>
        <v>3.3.90.30.22.01.0083.000004-01 - 196 - FJZB</v>
      </c>
      <c r="K268" s="1" t="str">
        <f t="shared" si="15"/>
        <v>3.3.90.30.22.01.0083.000004-01 - 196</v>
      </c>
      <c r="L268" s="1">
        <f t="shared" si="16"/>
        <v>38</v>
      </c>
    </row>
    <row r="269" spans="1:12" ht="31.5" x14ac:dyDescent="0.25">
      <c r="A269" s="7" t="s">
        <v>342</v>
      </c>
      <c r="B269" s="3" t="s">
        <v>300</v>
      </c>
      <c r="C269" s="3" t="s">
        <v>301</v>
      </c>
      <c r="D269" s="3" t="s">
        <v>187</v>
      </c>
      <c r="E269" s="4">
        <v>90</v>
      </c>
      <c r="F269" s="2" t="s">
        <v>216</v>
      </c>
      <c r="G269" s="48">
        <v>0</v>
      </c>
      <c r="H269" s="36">
        <v>10</v>
      </c>
      <c r="I269" s="16" t="s">
        <v>304</v>
      </c>
      <c r="J269" s="1" t="str">
        <f t="shared" si="14"/>
        <v>3.3.90.30.22.01.0083.000004-01 - 90 - SEMOB</v>
      </c>
      <c r="K269" s="1" t="str">
        <f t="shared" si="15"/>
        <v>3.3.90.30.22.01.0083.000004-01 - 90</v>
      </c>
      <c r="L269" s="1">
        <f t="shared" si="16"/>
        <v>13</v>
      </c>
    </row>
    <row r="270" spans="1:12" ht="31.5" x14ac:dyDescent="0.25">
      <c r="A270" s="7" t="s">
        <v>342</v>
      </c>
      <c r="B270" s="3" t="s">
        <v>300</v>
      </c>
      <c r="C270" s="3" t="s">
        <v>301</v>
      </c>
      <c r="D270" s="3" t="s">
        <v>187</v>
      </c>
      <c r="E270" s="4">
        <v>50</v>
      </c>
      <c r="F270" s="2" t="s">
        <v>192</v>
      </c>
      <c r="G270" s="48">
        <v>0</v>
      </c>
      <c r="H270" s="36">
        <v>14</v>
      </c>
      <c r="I270" s="16" t="s">
        <v>304</v>
      </c>
      <c r="J270" s="1" t="str">
        <f t="shared" si="14"/>
        <v>3.3.90.30.22.01.0083.000004-01 - 50 - SSP</v>
      </c>
      <c r="K270" s="1" t="str">
        <f t="shared" si="15"/>
        <v>3.3.90.30.22.01.0083.000004-01 - 50</v>
      </c>
      <c r="L270" s="1">
        <f t="shared" si="16"/>
        <v>18</v>
      </c>
    </row>
    <row r="271" spans="1:12" ht="31.5" x14ac:dyDescent="0.25">
      <c r="A271" s="7" t="s">
        <v>342</v>
      </c>
      <c r="B271" s="3" t="s">
        <v>300</v>
      </c>
      <c r="C271" s="3" t="s">
        <v>301</v>
      </c>
      <c r="D271" s="3" t="s">
        <v>187</v>
      </c>
      <c r="E271" s="4">
        <v>400</v>
      </c>
      <c r="F271" s="2" t="s">
        <v>193</v>
      </c>
      <c r="G271" s="48">
        <v>0</v>
      </c>
      <c r="H271" s="36">
        <v>90</v>
      </c>
      <c r="I271" s="16" t="s">
        <v>304</v>
      </c>
      <c r="J271" s="1" t="str">
        <f t="shared" si="14"/>
        <v>3.3.90.30.22.01.0083.000004-01 - 400 - SEJUS</v>
      </c>
      <c r="K271" s="1" t="str">
        <f t="shared" si="15"/>
        <v>3.3.90.30.22.01.0083.000004-01 - 400</v>
      </c>
      <c r="L271" s="1">
        <f t="shared" si="16"/>
        <v>113</v>
      </c>
    </row>
    <row r="272" spans="1:12" ht="31.5" x14ac:dyDescent="0.25">
      <c r="A272" s="7" t="s">
        <v>342</v>
      </c>
      <c r="B272" s="3" t="s">
        <v>300</v>
      </c>
      <c r="C272" s="3" t="s">
        <v>301</v>
      </c>
      <c r="D272" s="3" t="s">
        <v>187</v>
      </c>
      <c r="E272" s="4">
        <v>112</v>
      </c>
      <c r="F272" s="2" t="s">
        <v>219</v>
      </c>
      <c r="G272" s="48">
        <v>162</v>
      </c>
      <c r="H272" s="36">
        <v>24</v>
      </c>
      <c r="I272" s="16" t="s">
        <v>304</v>
      </c>
      <c r="J272" s="1" t="str">
        <f t="shared" si="14"/>
        <v>3.3.90.30.22.01.0083.000004-01 - 112 - NOVACAP</v>
      </c>
      <c r="K272" s="1" t="str">
        <f t="shared" si="15"/>
        <v>3.3.90.30.22.01.0083.000004-01 - 112</v>
      </c>
      <c r="L272" s="1">
        <f t="shared" si="16"/>
        <v>30</v>
      </c>
    </row>
    <row r="273" spans="1:12" ht="31.5" x14ac:dyDescent="0.25">
      <c r="A273" s="7" t="s">
        <v>342</v>
      </c>
      <c r="B273" s="3" t="s">
        <v>300</v>
      </c>
      <c r="C273" s="3" t="s">
        <v>301</v>
      </c>
      <c r="D273" s="3" t="s">
        <v>187</v>
      </c>
      <c r="E273" s="4">
        <v>391</v>
      </c>
      <c r="F273" s="2" t="s">
        <v>181</v>
      </c>
      <c r="G273" s="48">
        <v>169</v>
      </c>
      <c r="H273" s="36">
        <v>336</v>
      </c>
      <c r="I273" s="16" t="s">
        <v>304</v>
      </c>
      <c r="J273" s="1" t="str">
        <f t="shared" si="14"/>
        <v>3.3.90.30.22.01.0083.000004-01 - 391 - IBRAM</v>
      </c>
      <c r="K273" s="1" t="str">
        <f t="shared" si="15"/>
        <v>3.3.90.30.22.01.0083.000004-01 - 391</v>
      </c>
      <c r="L273" s="1">
        <f t="shared" si="16"/>
        <v>420</v>
      </c>
    </row>
    <row r="274" spans="1:12" ht="31.5" x14ac:dyDescent="0.25">
      <c r="A274" s="7" t="s">
        <v>342</v>
      </c>
      <c r="B274" s="3" t="s">
        <v>300</v>
      </c>
      <c r="C274" s="3" t="s">
        <v>301</v>
      </c>
      <c r="D274" s="3" t="s">
        <v>187</v>
      </c>
      <c r="E274" s="4">
        <v>94</v>
      </c>
      <c r="F274" s="2" t="s">
        <v>212</v>
      </c>
      <c r="G274" s="48">
        <v>0</v>
      </c>
      <c r="H274" s="36">
        <v>240</v>
      </c>
      <c r="I274" s="16" t="s">
        <v>304</v>
      </c>
      <c r="J274" s="1" t="str">
        <f t="shared" si="14"/>
        <v>3.3.90.30.22.01.0083.000004-01 - 94 - SLU</v>
      </c>
      <c r="K274" s="1" t="str">
        <f t="shared" si="15"/>
        <v>3.3.90.30.22.01.0083.000004-01 - 94</v>
      </c>
      <c r="L274" s="1">
        <f t="shared" si="16"/>
        <v>300</v>
      </c>
    </row>
    <row r="275" spans="1:12" ht="31.5" x14ac:dyDescent="0.25">
      <c r="A275" s="7" t="s">
        <v>342</v>
      </c>
      <c r="B275" s="3" t="s">
        <v>300</v>
      </c>
      <c r="C275" s="3" t="s">
        <v>301</v>
      </c>
      <c r="D275" s="3" t="s">
        <v>187</v>
      </c>
      <c r="E275" s="4">
        <v>392</v>
      </c>
      <c r="F275" s="2" t="s">
        <v>273</v>
      </c>
      <c r="G275" s="48">
        <v>0</v>
      </c>
      <c r="H275" s="36">
        <v>105</v>
      </c>
      <c r="I275" s="16" t="s">
        <v>304</v>
      </c>
      <c r="J275" s="1" t="str">
        <f t="shared" si="14"/>
        <v>3.3.90.30.22.01.0083.000004-01 - 392 - CODHAB/DF</v>
      </c>
      <c r="K275" s="1" t="str">
        <f t="shared" si="15"/>
        <v>3.3.90.30.22.01.0083.000004-01 - 392</v>
      </c>
      <c r="L275" s="1">
        <f t="shared" si="16"/>
        <v>131</v>
      </c>
    </row>
    <row r="276" spans="1:12" ht="31.5" x14ac:dyDescent="0.25">
      <c r="A276" s="7" t="s">
        <v>342</v>
      </c>
      <c r="B276" s="3" t="s">
        <v>300</v>
      </c>
      <c r="C276" s="3" t="s">
        <v>301</v>
      </c>
      <c r="D276" s="3" t="s">
        <v>187</v>
      </c>
      <c r="E276" s="4">
        <v>196</v>
      </c>
      <c r="F276" s="2" t="s">
        <v>179</v>
      </c>
      <c r="G276" s="48">
        <v>31</v>
      </c>
      <c r="H276" s="36">
        <v>46</v>
      </c>
      <c r="I276" s="16" t="s">
        <v>304</v>
      </c>
      <c r="J276" s="1" t="str">
        <f t="shared" si="14"/>
        <v>3.3.90.30.22.01.0083.000004-01 - 196 - FJZB</v>
      </c>
      <c r="K276" s="1" t="str">
        <f t="shared" si="15"/>
        <v>3.3.90.30.22.01.0083.000004-01 - 196</v>
      </c>
      <c r="L276" s="1">
        <f t="shared" si="16"/>
        <v>58</v>
      </c>
    </row>
    <row r="277" spans="1:12" ht="31.5" x14ac:dyDescent="0.25">
      <c r="A277" s="7" t="s">
        <v>342</v>
      </c>
      <c r="B277" s="3" t="s">
        <v>300</v>
      </c>
      <c r="C277" s="3" t="s">
        <v>301</v>
      </c>
      <c r="D277" s="3" t="s">
        <v>187</v>
      </c>
      <c r="E277" s="4">
        <v>150</v>
      </c>
      <c r="F277" s="2" t="s">
        <v>195</v>
      </c>
      <c r="G277" s="48">
        <v>20</v>
      </c>
      <c r="H277" s="36">
        <v>296</v>
      </c>
      <c r="I277" s="16" t="s">
        <v>304</v>
      </c>
      <c r="J277" s="1" t="str">
        <f t="shared" si="14"/>
        <v>3.3.90.30.22.01.0083.000004-01 - 150 - SEC</v>
      </c>
      <c r="K277" s="1" t="str">
        <f t="shared" si="15"/>
        <v>3.3.90.30.22.01.0083.000004-01 - 150</v>
      </c>
      <c r="L277" s="1">
        <f t="shared" si="16"/>
        <v>370</v>
      </c>
    </row>
    <row r="278" spans="1:12" ht="31.5" x14ac:dyDescent="0.25">
      <c r="A278" s="7" t="s">
        <v>342</v>
      </c>
      <c r="B278" s="3" t="s">
        <v>300</v>
      </c>
      <c r="C278" s="3" t="s">
        <v>301</v>
      </c>
      <c r="D278" s="3" t="s">
        <v>187</v>
      </c>
      <c r="E278" s="4">
        <v>14</v>
      </c>
      <c r="F278" s="2" t="s">
        <v>199</v>
      </c>
      <c r="G278" s="48">
        <v>0</v>
      </c>
      <c r="H278" s="36">
        <v>3</v>
      </c>
      <c r="I278" s="16" t="s">
        <v>304</v>
      </c>
      <c r="J278" s="1" t="str">
        <f t="shared" si="14"/>
        <v>3.3.90.30.22.01.0083.000004-01 - 14 - GVG</v>
      </c>
      <c r="K278" s="1" t="str">
        <f t="shared" si="15"/>
        <v>3.3.90.30.22.01.0083.000004-01 - 14</v>
      </c>
      <c r="L278" s="1">
        <f t="shared" si="16"/>
        <v>4</v>
      </c>
    </row>
    <row r="279" spans="1:12" ht="31.5" x14ac:dyDescent="0.25">
      <c r="A279" s="7" t="s">
        <v>299</v>
      </c>
      <c r="B279" s="3" t="s">
        <v>300</v>
      </c>
      <c r="C279" s="3" t="s">
        <v>301</v>
      </c>
      <c r="D279" s="3" t="s">
        <v>187</v>
      </c>
      <c r="E279" s="4">
        <v>80</v>
      </c>
      <c r="F279" s="2" t="s">
        <v>222</v>
      </c>
      <c r="G279" s="48">
        <v>708</v>
      </c>
      <c r="H279" s="36">
        <v>209</v>
      </c>
      <c r="I279" s="16" t="s">
        <v>304</v>
      </c>
      <c r="J279" s="1" t="str">
        <f t="shared" si="14"/>
        <v>3.3.90.30.22.01.0083.000002-01 - 80 - SEE</v>
      </c>
      <c r="K279" s="1" t="str">
        <f t="shared" si="15"/>
        <v>3.3.90.30.22.01.0083.000002-01 - 80</v>
      </c>
      <c r="L279" s="1">
        <f t="shared" si="16"/>
        <v>261</v>
      </c>
    </row>
    <row r="280" spans="1:12" ht="21" x14ac:dyDescent="0.25">
      <c r="A280" s="7" t="s">
        <v>307</v>
      </c>
      <c r="B280" s="3" t="s">
        <v>324</v>
      </c>
      <c r="C280" s="3" t="s">
        <v>315</v>
      </c>
      <c r="D280" s="3" t="s">
        <v>334</v>
      </c>
      <c r="E280" s="4">
        <v>150</v>
      </c>
      <c r="F280" s="2" t="s">
        <v>337</v>
      </c>
      <c r="G280" s="48">
        <v>0</v>
      </c>
      <c r="H280" s="36">
        <v>20</v>
      </c>
      <c r="I280" s="16" t="s">
        <v>304</v>
      </c>
      <c r="J280" s="1" t="str">
        <f>A280&amp;" - "&amp;E280&amp;" - "&amp;F280</f>
        <v>3.3.90.30.22.03.0114.000001-01 - 150 - SECULT</v>
      </c>
      <c r="K280" s="1" t="str">
        <f>A280&amp;" - "&amp;E280</f>
        <v>3.3.90.30.22.03.0114.000001-01 - 150</v>
      </c>
      <c r="L280" s="1">
        <f>ROUND((H280/12)*15,0)</f>
        <v>25</v>
      </c>
    </row>
    <row r="281" spans="1:12" ht="10.5" x14ac:dyDescent="0.25">
      <c r="A281" s="7" t="s">
        <v>305</v>
      </c>
      <c r="B281" s="3" t="s">
        <v>322</v>
      </c>
      <c r="C281" s="3" t="s">
        <v>313</v>
      </c>
      <c r="D281" s="3" t="s">
        <v>332</v>
      </c>
      <c r="E281" s="4"/>
      <c r="F281" s="2"/>
      <c r="G281" s="48"/>
      <c r="H281" s="36"/>
      <c r="I281" s="16" t="s">
        <v>304</v>
      </c>
      <c r="J281" s="1" t="str">
        <f t="shared" ref="J281:J289" si="17">A281&amp;" - "&amp;E281&amp;" - "&amp;F281</f>
        <v xml:space="preserve">3.3.90.30.22.03.0081.000002-01 -  - </v>
      </c>
      <c r="K281" s="1" t="str">
        <f t="shared" ref="K281:K289" si="18">A281&amp;" - "&amp;E281</f>
        <v xml:space="preserve">3.3.90.30.22.03.0081.000002-01 - </v>
      </c>
      <c r="L281" s="1">
        <f t="shared" ref="L281:L289" si="19">ROUND((H281/12)*15,0)</f>
        <v>0</v>
      </c>
    </row>
    <row r="282" spans="1:12" ht="21" x14ac:dyDescent="0.25">
      <c r="A282" s="7" t="s">
        <v>306</v>
      </c>
      <c r="B282" s="3" t="s">
        <v>323</v>
      </c>
      <c r="C282" s="3" t="s">
        <v>314</v>
      </c>
      <c r="D282" s="3" t="s">
        <v>333</v>
      </c>
      <c r="E282" s="4"/>
      <c r="F282" s="2"/>
      <c r="G282" s="48"/>
      <c r="H282" s="36"/>
      <c r="I282" s="16" t="s">
        <v>304</v>
      </c>
      <c r="J282" s="1" t="str">
        <f t="shared" si="17"/>
        <v xml:space="preserve">3.3.90.30.22.04.0001.000009-01 -  - </v>
      </c>
      <c r="K282" s="1" t="str">
        <f t="shared" si="18"/>
        <v xml:space="preserve">3.3.90.30.22.04.0001.000009-01 - </v>
      </c>
      <c r="L282" s="1">
        <f t="shared" si="19"/>
        <v>0</v>
      </c>
    </row>
    <row r="283" spans="1:12" ht="10.5" x14ac:dyDescent="0.25">
      <c r="A283" s="7" t="s">
        <v>309</v>
      </c>
      <c r="B283" s="3" t="s">
        <v>325</v>
      </c>
      <c r="C283" s="3" t="s">
        <v>316</v>
      </c>
      <c r="D283" s="3" t="s">
        <v>334</v>
      </c>
      <c r="E283" s="4"/>
      <c r="F283" s="2"/>
      <c r="G283" s="48"/>
      <c r="H283" s="36"/>
      <c r="I283" s="16" t="s">
        <v>304</v>
      </c>
      <c r="J283" s="1" t="str">
        <f t="shared" si="17"/>
        <v xml:space="preserve">3.3.90.30.22.02.0042.000003-01 -  - </v>
      </c>
      <c r="K283" s="1" t="str">
        <f t="shared" si="18"/>
        <v xml:space="preserve">3.3.90.30.22.02.0042.000003-01 - </v>
      </c>
      <c r="L283" s="1">
        <f t="shared" si="19"/>
        <v>0</v>
      </c>
    </row>
    <row r="284" spans="1:12" ht="21" x14ac:dyDescent="0.25">
      <c r="A284" s="7" t="s">
        <v>310</v>
      </c>
      <c r="B284" s="3" t="s">
        <v>326</v>
      </c>
      <c r="C284" s="3" t="s">
        <v>317</v>
      </c>
      <c r="D284" s="3" t="s">
        <v>335</v>
      </c>
      <c r="E284" s="4"/>
      <c r="F284" s="2"/>
      <c r="G284" s="48"/>
      <c r="H284" s="36"/>
      <c r="I284" s="16" t="s">
        <v>304</v>
      </c>
      <c r="J284" s="1" t="str">
        <f t="shared" si="17"/>
        <v xml:space="preserve">3.3.90.30.22.02.0034.000001-01 -  - </v>
      </c>
      <c r="K284" s="1" t="str">
        <f t="shared" si="18"/>
        <v xml:space="preserve">3.3.90.30.22.02.0034.000001-01 - </v>
      </c>
      <c r="L284" s="1">
        <f t="shared" si="19"/>
        <v>0</v>
      </c>
    </row>
    <row r="285" spans="1:12" ht="42" x14ac:dyDescent="0.25">
      <c r="A285" s="7" t="s">
        <v>349</v>
      </c>
      <c r="B285" s="3" t="s">
        <v>331</v>
      </c>
      <c r="C285" s="3" t="s">
        <v>352</v>
      </c>
      <c r="D285" s="3" t="s">
        <v>336</v>
      </c>
      <c r="E285" s="4"/>
      <c r="F285" s="2"/>
      <c r="G285" s="48"/>
      <c r="H285" s="36"/>
      <c r="I285" s="16" t="s">
        <v>304</v>
      </c>
      <c r="J285" s="1" t="str">
        <f t="shared" si="17"/>
        <v xml:space="preserve">3.3.90.30.22.05.0003.000002-01 -  - </v>
      </c>
      <c r="K285" s="1" t="str">
        <f t="shared" si="18"/>
        <v xml:space="preserve">3.3.90.30.22.05.0003.000002-01 - </v>
      </c>
      <c r="L285" s="1">
        <f t="shared" si="19"/>
        <v>0</v>
      </c>
    </row>
    <row r="286" spans="1:12" ht="10.5" x14ac:dyDescent="0.25">
      <c r="A286" s="7" t="s">
        <v>311</v>
      </c>
      <c r="B286" s="3" t="s">
        <v>327</v>
      </c>
      <c r="C286" s="3" t="s">
        <v>318</v>
      </c>
      <c r="D286" s="3" t="s">
        <v>334</v>
      </c>
      <c r="E286" s="4"/>
      <c r="F286" s="2"/>
      <c r="G286" s="48"/>
      <c r="H286" s="36"/>
      <c r="I286" s="16" t="s">
        <v>304</v>
      </c>
      <c r="J286" s="1" t="str">
        <f t="shared" si="17"/>
        <v xml:space="preserve">3.3.90.30.22.02.0028.000001-01 -  - </v>
      </c>
      <c r="K286" s="1" t="str">
        <f t="shared" si="18"/>
        <v xml:space="preserve">3.3.90.30.22.02.0028.000001-01 - </v>
      </c>
      <c r="L286" s="1">
        <f t="shared" si="19"/>
        <v>0</v>
      </c>
    </row>
    <row r="287" spans="1:12" ht="21" x14ac:dyDescent="0.25">
      <c r="A287" s="7" t="s">
        <v>312</v>
      </c>
      <c r="B287" s="3" t="s">
        <v>328</v>
      </c>
      <c r="C287" s="3" t="s">
        <v>319</v>
      </c>
      <c r="D287" s="3" t="s">
        <v>336</v>
      </c>
      <c r="E287" s="4"/>
      <c r="F287" s="2"/>
      <c r="G287" s="48"/>
      <c r="H287" s="36"/>
      <c r="I287" s="16" t="s">
        <v>304</v>
      </c>
      <c r="J287" s="1" t="str">
        <f t="shared" si="17"/>
        <v xml:space="preserve">3.3.90.30.22.01.0046.000004-01 -  - </v>
      </c>
      <c r="K287" s="1" t="str">
        <f t="shared" si="18"/>
        <v xml:space="preserve">3.3.90.30.22.01.0046.000004-01 - </v>
      </c>
      <c r="L287" s="1">
        <f t="shared" si="19"/>
        <v>0</v>
      </c>
    </row>
    <row r="288" spans="1:12" ht="21" x14ac:dyDescent="0.25">
      <c r="A288" s="7" t="s">
        <v>348</v>
      </c>
      <c r="B288" s="3" t="s">
        <v>329</v>
      </c>
      <c r="C288" s="3" t="s">
        <v>320</v>
      </c>
      <c r="D288" s="3" t="s">
        <v>334</v>
      </c>
      <c r="E288" s="4"/>
      <c r="F288" s="2"/>
      <c r="G288" s="48"/>
      <c r="H288" s="36"/>
      <c r="I288" s="16" t="s">
        <v>304</v>
      </c>
      <c r="J288" s="1" t="str">
        <f t="shared" si="17"/>
        <v xml:space="preserve">3.3.90.30.22.01.0087.000001-01 -  - </v>
      </c>
      <c r="K288" s="1" t="str">
        <f t="shared" si="18"/>
        <v xml:space="preserve">3.3.90.30.22.01.0087.000001-01 - </v>
      </c>
      <c r="L288" s="1">
        <f t="shared" si="19"/>
        <v>0</v>
      </c>
    </row>
    <row r="289" spans="1:12" ht="21" x14ac:dyDescent="0.25">
      <c r="A289" s="7" t="s">
        <v>308</v>
      </c>
      <c r="B289" s="3" t="s">
        <v>330</v>
      </c>
      <c r="C289" s="3" t="s">
        <v>321</v>
      </c>
      <c r="D289" s="3" t="s">
        <v>334</v>
      </c>
      <c r="E289" s="4"/>
      <c r="F289" s="2"/>
      <c r="G289" s="48"/>
      <c r="H289" s="36"/>
      <c r="I289" s="16" t="s">
        <v>304</v>
      </c>
      <c r="J289" s="1" t="str">
        <f t="shared" si="17"/>
        <v xml:space="preserve">3.3.90.30.22.03.0080.000002-01 -  - </v>
      </c>
      <c r="K289" s="1" t="str">
        <f t="shared" si="18"/>
        <v xml:space="preserve">3.3.90.30.22.03.0080.000002-01 - </v>
      </c>
      <c r="L289" s="1">
        <f t="shared" si="19"/>
        <v>0</v>
      </c>
    </row>
  </sheetData>
  <sheetProtection password="C621" sheet="1" objects="1" scenarios="1" selectLockedCells="1"/>
  <autoFilter ref="A1:H289"/>
  <sortState ref="A2:AG961">
    <sortCondition ref="A2:A961"/>
    <sortCondition ref="C2:C96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showGridLines="0" workbookViewId="0">
      <pane ySplit="3" topLeftCell="A4" activePane="bottomLeft" state="frozen"/>
      <selection activeCell="B1" sqref="B1:C1"/>
      <selection pane="bottomLeft" activeCell="B1" sqref="B1:C1"/>
    </sheetView>
  </sheetViews>
  <sheetFormatPr defaultRowHeight="15" x14ac:dyDescent="0.25"/>
  <cols>
    <col min="1" max="1" width="43" customWidth="1"/>
    <col min="2" max="2" width="34.5703125" bestFit="1" customWidth="1"/>
  </cols>
  <sheetData>
    <row r="1" spans="1:2" ht="15.75" x14ac:dyDescent="0.25">
      <c r="A1" s="10" t="s">
        <v>57</v>
      </c>
    </row>
    <row r="2" spans="1:2" x14ac:dyDescent="0.25">
      <c r="A2" s="11" t="s">
        <v>56</v>
      </c>
    </row>
    <row r="3" spans="1:2" x14ac:dyDescent="0.25">
      <c r="A3" s="12" t="s">
        <v>54</v>
      </c>
      <c r="B3" s="13" t="s">
        <v>55</v>
      </c>
    </row>
    <row r="4" spans="1:2" x14ac:dyDescent="0.25">
      <c r="A4" s="14" t="s">
        <v>1</v>
      </c>
      <c r="B4" s="15">
        <v>899</v>
      </c>
    </row>
    <row r="5" spans="1:2" x14ac:dyDescent="0.25">
      <c r="A5" s="14" t="s">
        <v>2</v>
      </c>
      <c r="B5" s="15">
        <v>5</v>
      </c>
    </row>
    <row r="6" spans="1:2" x14ac:dyDescent="0.25">
      <c r="A6" s="14" t="s">
        <v>3</v>
      </c>
      <c r="B6" s="15">
        <v>556</v>
      </c>
    </row>
    <row r="7" spans="1:2" x14ac:dyDescent="0.25">
      <c r="A7" s="14" t="s">
        <v>4</v>
      </c>
      <c r="B7" s="15">
        <v>1632</v>
      </c>
    </row>
    <row r="8" spans="1:2" x14ac:dyDescent="0.25">
      <c r="A8" s="14" t="s">
        <v>8</v>
      </c>
      <c r="B8" s="15">
        <v>17429</v>
      </c>
    </row>
    <row r="9" spans="1:2" x14ac:dyDescent="0.25">
      <c r="A9" s="14" t="s">
        <v>6</v>
      </c>
      <c r="B9" s="15">
        <v>5505</v>
      </c>
    </row>
    <row r="10" spans="1:2" x14ac:dyDescent="0.25">
      <c r="A10" s="14" t="s">
        <v>9</v>
      </c>
      <c r="B10" s="15">
        <v>3727</v>
      </c>
    </row>
    <row r="11" spans="1:2" x14ac:dyDescent="0.25">
      <c r="A11" s="14" t="s">
        <v>7</v>
      </c>
      <c r="B11" s="15">
        <v>32</v>
      </c>
    </row>
    <row r="12" spans="1:2" x14ac:dyDescent="0.25">
      <c r="A12" s="14" t="s">
        <v>10</v>
      </c>
      <c r="B12" s="15">
        <v>142</v>
      </c>
    </row>
    <row r="13" spans="1:2" x14ac:dyDescent="0.25">
      <c r="A13" s="14" t="s">
        <v>11</v>
      </c>
      <c r="B13" s="15">
        <v>331</v>
      </c>
    </row>
    <row r="14" spans="1:2" x14ac:dyDescent="0.25">
      <c r="A14" s="14" t="s">
        <v>48</v>
      </c>
      <c r="B14" s="15">
        <v>7</v>
      </c>
    </row>
    <row r="15" spans="1:2" x14ac:dyDescent="0.25">
      <c r="A15" s="14" t="s">
        <v>12</v>
      </c>
      <c r="B15" s="15">
        <v>19514</v>
      </c>
    </row>
    <row r="16" spans="1:2" x14ac:dyDescent="0.25">
      <c r="A16" s="14" t="s">
        <v>13</v>
      </c>
      <c r="B16" s="15">
        <v>43</v>
      </c>
    </row>
    <row r="17" spans="1:2" x14ac:dyDescent="0.25">
      <c r="A17" s="14" t="s">
        <v>15</v>
      </c>
      <c r="B17" s="15">
        <v>65</v>
      </c>
    </row>
    <row r="18" spans="1:2" x14ac:dyDescent="0.25">
      <c r="A18" s="14" t="s">
        <v>14</v>
      </c>
      <c r="B18" s="15">
        <v>443</v>
      </c>
    </row>
    <row r="19" spans="1:2" x14ac:dyDescent="0.25">
      <c r="A19" s="14" t="s">
        <v>16</v>
      </c>
      <c r="B19" s="15">
        <v>356</v>
      </c>
    </row>
    <row r="20" spans="1:2" x14ac:dyDescent="0.25">
      <c r="A20" s="14" t="s">
        <v>17</v>
      </c>
      <c r="B20" s="15">
        <v>828</v>
      </c>
    </row>
    <row r="21" spans="1:2" x14ac:dyDescent="0.25">
      <c r="A21" s="14" t="s">
        <v>0</v>
      </c>
      <c r="B21" s="15">
        <v>153</v>
      </c>
    </row>
    <row r="22" spans="1:2" x14ac:dyDescent="0.25">
      <c r="A22" s="14" t="s">
        <v>18</v>
      </c>
      <c r="B22" s="15">
        <v>7</v>
      </c>
    </row>
    <row r="23" spans="1:2" x14ac:dyDescent="0.25">
      <c r="A23" s="14" t="s">
        <v>19</v>
      </c>
      <c r="B23" s="15">
        <v>167</v>
      </c>
    </row>
    <row r="24" spans="1:2" x14ac:dyDescent="0.25">
      <c r="A24" s="14" t="s">
        <v>20</v>
      </c>
      <c r="B24" s="15">
        <v>76</v>
      </c>
    </row>
    <row r="25" spans="1:2" x14ac:dyDescent="0.25">
      <c r="A25" s="14" t="s">
        <v>21</v>
      </c>
      <c r="B25" s="15">
        <v>278</v>
      </c>
    </row>
    <row r="26" spans="1:2" x14ac:dyDescent="0.25">
      <c r="A26" s="14" t="s">
        <v>5</v>
      </c>
      <c r="B26" s="15">
        <v>501</v>
      </c>
    </row>
    <row r="27" spans="1:2" x14ac:dyDescent="0.25">
      <c r="A27" s="14" t="s">
        <v>23</v>
      </c>
      <c r="B27" s="15">
        <v>50</v>
      </c>
    </row>
    <row r="28" spans="1:2" x14ac:dyDescent="0.25">
      <c r="A28" s="14" t="s">
        <v>22</v>
      </c>
      <c r="B28" s="15">
        <v>683</v>
      </c>
    </row>
    <row r="29" spans="1:2" x14ac:dyDescent="0.25">
      <c r="A29" s="14" t="s">
        <v>24</v>
      </c>
      <c r="B29" s="15">
        <v>948</v>
      </c>
    </row>
    <row r="30" spans="1:2" x14ac:dyDescent="0.25">
      <c r="A30" s="14" t="s">
        <v>46</v>
      </c>
      <c r="B30" s="15">
        <v>262</v>
      </c>
    </row>
    <row r="31" spans="1:2" x14ac:dyDescent="0.25">
      <c r="A31" s="14" t="s">
        <v>27</v>
      </c>
      <c r="B31" s="15">
        <v>70</v>
      </c>
    </row>
    <row r="32" spans="1:2" x14ac:dyDescent="0.25">
      <c r="A32" s="14" t="s">
        <v>26</v>
      </c>
      <c r="B32" s="15">
        <v>23413</v>
      </c>
    </row>
    <row r="33" spans="1:2" x14ac:dyDescent="0.25">
      <c r="A33" s="14" t="s">
        <v>28</v>
      </c>
      <c r="B33" s="15">
        <v>339</v>
      </c>
    </row>
    <row r="34" spans="1:2" x14ac:dyDescent="0.25">
      <c r="A34" s="14" t="s">
        <v>29</v>
      </c>
      <c r="B34" s="15">
        <v>676</v>
      </c>
    </row>
    <row r="35" spans="1:2" x14ac:dyDescent="0.25">
      <c r="A35" s="14" t="s">
        <v>30</v>
      </c>
      <c r="B35" s="15">
        <v>72</v>
      </c>
    </row>
    <row r="36" spans="1:2" x14ac:dyDescent="0.25">
      <c r="A36" s="14" t="s">
        <v>25</v>
      </c>
      <c r="B36" s="15">
        <v>200</v>
      </c>
    </row>
    <row r="37" spans="1:2" x14ac:dyDescent="0.25">
      <c r="A37" s="14" t="s">
        <v>47</v>
      </c>
      <c r="B37" s="15">
        <v>90</v>
      </c>
    </row>
    <row r="38" spans="1:2" x14ac:dyDescent="0.25">
      <c r="A38" s="14" t="s">
        <v>31</v>
      </c>
      <c r="B38" s="15">
        <v>982</v>
      </c>
    </row>
    <row r="39" spans="1:2" x14ac:dyDescent="0.25">
      <c r="A39" s="14" t="s">
        <v>32</v>
      </c>
      <c r="B39" s="15">
        <v>527</v>
      </c>
    </row>
    <row r="40" spans="1:2" x14ac:dyDescent="0.25">
      <c r="A40" s="14" t="s">
        <v>33</v>
      </c>
      <c r="B40" s="15">
        <v>2662</v>
      </c>
    </row>
    <row r="41" spans="1:2" x14ac:dyDescent="0.25">
      <c r="A41" s="14" t="s">
        <v>34</v>
      </c>
      <c r="B41" s="15">
        <v>58</v>
      </c>
    </row>
    <row r="42" spans="1:2" x14ac:dyDescent="0.25">
      <c r="A42" s="14" t="s">
        <v>35</v>
      </c>
      <c r="B42" s="15">
        <v>5</v>
      </c>
    </row>
    <row r="43" spans="1:2" x14ac:dyDescent="0.25">
      <c r="A43" s="14" t="s">
        <v>36</v>
      </c>
      <c r="B43" s="15">
        <v>665</v>
      </c>
    </row>
    <row r="44" spans="1:2" x14ac:dyDescent="0.25">
      <c r="A44" s="14" t="s">
        <v>37</v>
      </c>
      <c r="B44" s="15">
        <v>3812</v>
      </c>
    </row>
    <row r="45" spans="1:2" x14ac:dyDescent="0.25">
      <c r="A45" s="14" t="s">
        <v>38</v>
      </c>
      <c r="B45" s="15">
        <v>1480</v>
      </c>
    </row>
    <row r="46" spans="1:2" x14ac:dyDescent="0.25">
      <c r="A46" s="14" t="s">
        <v>39</v>
      </c>
      <c r="B46" s="15">
        <v>55</v>
      </c>
    </row>
    <row r="47" spans="1:2" x14ac:dyDescent="0.25">
      <c r="A47" s="14" t="s">
        <v>40</v>
      </c>
      <c r="B47" s="15">
        <v>1813</v>
      </c>
    </row>
    <row r="48" spans="1:2" x14ac:dyDescent="0.25">
      <c r="A48" s="14" t="s">
        <v>41</v>
      </c>
      <c r="B48" s="15">
        <v>1521</v>
      </c>
    </row>
    <row r="49" spans="1:2" x14ac:dyDescent="0.25">
      <c r="A49" s="14" t="s">
        <v>42</v>
      </c>
      <c r="B49" s="15">
        <v>1270</v>
      </c>
    </row>
    <row r="50" spans="1:2" x14ac:dyDescent="0.25">
      <c r="A50" s="14" t="s">
        <v>44</v>
      </c>
      <c r="B50" s="15">
        <v>205</v>
      </c>
    </row>
    <row r="51" spans="1:2" x14ac:dyDescent="0.25">
      <c r="A51" s="14" t="s">
        <v>43</v>
      </c>
      <c r="B51" s="15">
        <v>129</v>
      </c>
    </row>
    <row r="52" spans="1:2" x14ac:dyDescent="0.25">
      <c r="A52" s="8" t="s">
        <v>45</v>
      </c>
      <c r="B52" s="9">
        <v>94683</v>
      </c>
    </row>
  </sheetData>
  <sheetProtection password="C621" sheet="1" objects="1" scenarios="1" selectLockedCell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41"/>
  <sheetViews>
    <sheetView tabSelected="1" topLeftCell="E1" zoomScale="90" zoomScaleNormal="90" workbookViewId="0">
      <selection activeCell="K8" sqref="K8"/>
    </sheetView>
  </sheetViews>
  <sheetFormatPr defaultRowHeight="15" x14ac:dyDescent="0.25"/>
  <cols>
    <col min="1" max="1" width="9.140625" hidden="1" customWidth="1"/>
    <col min="2" max="2" width="40" hidden="1" customWidth="1"/>
    <col min="3" max="3" width="13.28515625" hidden="1" customWidth="1"/>
    <col min="4" max="4" width="28.28515625" hidden="1" customWidth="1"/>
    <col min="5" max="5" width="7.5703125" bestFit="1" customWidth="1"/>
    <col min="6" max="7" width="30.5703125" bestFit="1" customWidth="1"/>
    <col min="8" max="8" width="53.7109375" customWidth="1"/>
    <col min="9" max="9" width="9.140625" hidden="1" customWidth="1"/>
    <col min="10" max="10" width="8" hidden="1" customWidth="1"/>
    <col min="11" max="11" width="10.42578125" bestFit="1" customWidth="1"/>
    <col min="12" max="12" width="10.140625" customWidth="1"/>
    <col min="14" max="14" width="10" style="21" customWidth="1"/>
    <col min="15" max="15" width="10" customWidth="1"/>
    <col min="16" max="16" width="24.5703125" bestFit="1" customWidth="1"/>
  </cols>
  <sheetData>
    <row r="1" spans="1:17" ht="21" x14ac:dyDescent="0.35">
      <c r="E1" s="49" t="s">
        <v>81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</row>
    <row r="2" spans="1:17" ht="15.75" x14ac:dyDescent="0.25">
      <c r="E2" s="52" t="s">
        <v>175</v>
      </c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</row>
    <row r="3" spans="1:17" ht="16.5" thickBot="1" x14ac:dyDescent="0.3">
      <c r="E3" s="55" t="s">
        <v>353</v>
      </c>
      <c r="F3" s="56"/>
      <c r="G3" s="56"/>
      <c r="H3" s="56"/>
      <c r="I3" s="56"/>
      <c r="J3" s="56"/>
      <c r="K3" s="56"/>
      <c r="L3" s="56"/>
      <c r="M3" s="56"/>
      <c r="N3" s="56"/>
      <c r="O3" s="56"/>
      <c r="P3" s="57"/>
      <c r="Q3" s="37"/>
    </row>
    <row r="4" spans="1:17" ht="42.75" customHeight="1" thickBot="1" x14ac:dyDescent="0.3">
      <c r="E4" s="70" t="s">
        <v>68</v>
      </c>
      <c r="F4" s="71"/>
      <c r="G4" s="68"/>
      <c r="H4" s="69"/>
      <c r="I4" s="30" t="e">
        <f>VLOOKUP(G4,'LISTA ÓRGÃO'!B:C,2,FALSE)</f>
        <v>#N/A</v>
      </c>
      <c r="J4" s="31"/>
      <c r="K4" s="58">
        <f>COUNT($M:$M)</f>
        <v>0</v>
      </c>
      <c r="L4" s="59"/>
      <c r="M4" s="59"/>
      <c r="N4" s="60"/>
      <c r="O4" s="64">
        <f>COUNT($E:$E)-COUNT($M:$M)</f>
        <v>35</v>
      </c>
      <c r="P4" s="65"/>
      <c r="Q4" s="25"/>
    </row>
    <row r="5" spans="1:17" ht="43.5" customHeight="1" thickBot="1" x14ac:dyDescent="0.3">
      <c r="E5" s="72" t="s">
        <v>80</v>
      </c>
      <c r="F5" s="73"/>
      <c r="G5" s="74"/>
      <c r="H5" s="75"/>
      <c r="I5" s="32"/>
      <c r="J5" s="33"/>
      <c r="K5" s="61"/>
      <c r="L5" s="62"/>
      <c r="M5" s="62"/>
      <c r="N5" s="63"/>
      <c r="O5" s="66"/>
      <c r="P5" s="67"/>
      <c r="Q5" s="25"/>
    </row>
    <row r="6" spans="1:17" ht="45" x14ac:dyDescent="0.25">
      <c r="A6" s="23" t="s">
        <v>72</v>
      </c>
      <c r="B6" s="23" t="s">
        <v>64</v>
      </c>
      <c r="C6" s="23" t="s">
        <v>73</v>
      </c>
      <c r="D6" s="23" t="s">
        <v>74</v>
      </c>
      <c r="E6" s="29" t="s">
        <v>77</v>
      </c>
      <c r="F6" s="24" t="s">
        <v>59</v>
      </c>
      <c r="G6" s="24" t="s">
        <v>52</v>
      </c>
      <c r="H6" s="24" t="s">
        <v>67</v>
      </c>
      <c r="I6" s="24" t="s">
        <v>61</v>
      </c>
      <c r="J6" s="24" t="s">
        <v>60</v>
      </c>
      <c r="K6" s="24" t="s">
        <v>79</v>
      </c>
      <c r="L6" s="24" t="s">
        <v>69</v>
      </c>
      <c r="M6" s="26" t="s">
        <v>75</v>
      </c>
      <c r="N6" s="27" t="s">
        <v>76</v>
      </c>
      <c r="O6" s="24" t="s">
        <v>70</v>
      </c>
      <c r="P6" s="28" t="s">
        <v>71</v>
      </c>
    </row>
    <row r="7" spans="1:17" ht="45" x14ac:dyDescent="0.25">
      <c r="A7" t="e">
        <f t="shared" ref="A7:A41" si="0">$I$4</f>
        <v>#N/A</v>
      </c>
      <c r="B7" t="e">
        <f>VLOOKUP(A7,'LISTA ÓRGÃO'!A:B,2,FALSE)</f>
        <v>#N/A</v>
      </c>
      <c r="C7" s="22">
        <f t="shared" ref="C7:C39" si="1">N7</f>
        <v>0</v>
      </c>
      <c r="D7" t="str">
        <f t="shared" ref="D7:D39" si="2">F7</f>
        <v>3.3.90.30.22.01.0001.000010-01</v>
      </c>
      <c r="E7" s="38">
        <v>1</v>
      </c>
      <c r="F7" s="39" t="s">
        <v>339</v>
      </c>
      <c r="G7" s="40" t="str">
        <f>VLOOKUP(F7,'Base de Dados 30.22'!A:B,2,FALSE)</f>
        <v>ESPONJA LIMPEZA</v>
      </c>
      <c r="H7" s="40" t="str">
        <f>VLOOKUP(F7,'Base de Dados 30.22'!A:C,3,FALSE)</f>
        <v xml:space="preserve">ESPONJA LIMPEZA, Material: Espuma de poliéster ou nylon, Apresentação: Dupla face (macia e áspera),Dimensões Minimas: 110 x 75 x 20mm. </v>
      </c>
      <c r="I7" s="41">
        <f>COUNTIF('Base de Dados 30.22'!A:A,'Respostas Órgãos'!F7)</f>
        <v>50</v>
      </c>
      <c r="J7" s="41">
        <f>SUMIF('Base de Dados 30.22'!A:A,'Respostas Órgãos'!F7,'Base de Dados 30.22'!H:H)</f>
        <v>11481</v>
      </c>
      <c r="K7" s="42" t="str">
        <f>VLOOKUP(F7,'Base de Dados 30.22'!A:D,4,FALSE)</f>
        <v>UNIDADE</v>
      </c>
      <c r="L7" s="19">
        <f>SUMIF('Base de Dados 30.22'!K:K,'Respostas Órgãos'!F7&amp;" - "&amp;'Respostas Órgãos'!$I$4,'Base de Dados 30.22'!L:L)</f>
        <v>0</v>
      </c>
      <c r="M7" s="20"/>
      <c r="N7" s="43">
        <f t="shared" ref="N7:N39" si="3">IF(M7="",L7,M7)</f>
        <v>0</v>
      </c>
      <c r="O7" s="44">
        <f t="shared" ref="O7:O39" si="4">N7-L7</f>
        <v>0</v>
      </c>
      <c r="P7" s="45" t="str">
        <f t="shared" ref="P7:P39" si="5">IF(ISERROR((N7-L7)/L7),"Sem histórico de consumo",(N7-L7)/L7)</f>
        <v>Sem histórico de consumo</v>
      </c>
    </row>
    <row r="8" spans="1:17" ht="30" x14ac:dyDescent="0.25">
      <c r="A8" t="e">
        <f t="shared" si="0"/>
        <v>#N/A</v>
      </c>
      <c r="B8" t="e">
        <f>VLOOKUP(A8,'LISTA ÓRGÃO'!A:B,2,FALSE)</f>
        <v>#N/A</v>
      </c>
      <c r="C8" s="22">
        <f t="shared" si="1"/>
        <v>0</v>
      </c>
      <c r="D8" t="str">
        <f t="shared" si="2"/>
        <v>3.3.90.30.22.01.0001.000009-01</v>
      </c>
      <c r="E8" s="38">
        <f t="shared" ref="E8:E41" si="6">+E7+1</f>
        <v>2</v>
      </c>
      <c r="F8" s="39" t="s">
        <v>230</v>
      </c>
      <c r="G8" s="40" t="str">
        <f>VLOOKUP(F8,'Base de Dados 30.22'!A:B,2,FALSE)</f>
        <v>ESPONJA LIMPEZA</v>
      </c>
      <c r="H8" s="40" t="str">
        <f>VLOOKUP(F8,'Base de Dados 30.22'!A:C,3,FALSE)</f>
        <v>ESPONJA LIMPEZA, Material: aço, Apresentação: pacote com 08 unidades.</v>
      </c>
      <c r="I8" s="41">
        <f>COUNTIF('Base de Dados 30.22'!A:A,'Respostas Órgãos'!F8)</f>
        <v>52</v>
      </c>
      <c r="J8" s="41">
        <f>SUMIF('Base de Dados 30.22'!A:A,'Respostas Órgãos'!F8,'Base de Dados 30.22'!H:H)</f>
        <v>10026</v>
      </c>
      <c r="K8" s="42" t="str">
        <f>VLOOKUP(F8,'Base de Dados 30.22'!A:D,4,FALSE)</f>
        <v>PACOTE</v>
      </c>
      <c r="L8" s="19">
        <f>SUMIF('Base de Dados 30.22'!K:K,'Respostas Órgãos'!F8&amp;" - "&amp;'Respostas Órgãos'!$I$4,'Base de Dados 30.22'!L:L)</f>
        <v>0</v>
      </c>
      <c r="M8" s="20"/>
      <c r="N8" s="43">
        <f t="shared" si="3"/>
        <v>0</v>
      </c>
      <c r="O8" s="44">
        <f t="shared" si="4"/>
        <v>0</v>
      </c>
      <c r="P8" s="45" t="str">
        <f t="shared" si="5"/>
        <v>Sem histórico de consumo</v>
      </c>
    </row>
    <row r="9" spans="1:17" ht="45" x14ac:dyDescent="0.25">
      <c r="A9" t="e">
        <f t="shared" si="0"/>
        <v>#N/A</v>
      </c>
      <c r="B9" t="e">
        <f>VLOOKUP(A9,'LISTA ÓRGÃO'!A:B,2,FALSE)</f>
        <v>#N/A</v>
      </c>
      <c r="C9" s="22">
        <f t="shared" si="1"/>
        <v>0</v>
      </c>
      <c r="D9" t="str">
        <f t="shared" si="2"/>
        <v>3.3.90.30.22.01.0002.000045-01</v>
      </c>
      <c r="E9" s="38">
        <f t="shared" si="6"/>
        <v>3</v>
      </c>
      <c r="F9" s="39" t="s">
        <v>291</v>
      </c>
      <c r="G9" s="40" t="str">
        <f>VLOOKUP(F9,'Base de Dados 30.22'!A:B,2,FALSE)</f>
        <v>SACO PARA LIXO</v>
      </c>
      <c r="H9" s="40" t="str">
        <f>VLOOKUP(F9,'Base de Dados 30.22'!A:C,3,FALSE)</f>
        <v>SACO PARA LIXO, Material: Plástico, Capacidade: 100 Litros, Cor: À escolher, Unidade De Fornecimento: Pacote com 100 unidades.</v>
      </c>
      <c r="I9" s="41">
        <f>COUNTIF('Base de Dados 30.22'!A:A,'Respostas Órgãos'!F9)</f>
        <v>25</v>
      </c>
      <c r="J9" s="41">
        <f>SUMIF('Base de Dados 30.22'!A:A,'Respostas Órgãos'!F9,'Base de Dados 30.22'!H:H)</f>
        <v>3584</v>
      </c>
      <c r="K9" s="42" t="str">
        <f>VLOOKUP(F9,'Base de Dados 30.22'!A:D,4,FALSE)</f>
        <v>PACOTE</v>
      </c>
      <c r="L9" s="19">
        <f>SUMIF('Base de Dados 30.22'!K:K,'Respostas Órgãos'!F9&amp;" - "&amp;'Respostas Órgãos'!$I$4,'Base de Dados 30.22'!L:L)</f>
        <v>0</v>
      </c>
      <c r="M9" s="20"/>
      <c r="N9" s="43">
        <f t="shared" si="3"/>
        <v>0</v>
      </c>
      <c r="O9" s="44">
        <f t="shared" si="4"/>
        <v>0</v>
      </c>
      <c r="P9" s="45" t="str">
        <f t="shared" si="5"/>
        <v>Sem histórico de consumo</v>
      </c>
    </row>
    <row r="10" spans="1:17" ht="30" x14ac:dyDescent="0.25">
      <c r="A10" t="e">
        <f t="shared" si="0"/>
        <v>#N/A</v>
      </c>
      <c r="B10" t="e">
        <f>VLOOKUP(A10,'LISTA ÓRGÃO'!A:B,2,FALSE)</f>
        <v>#N/A</v>
      </c>
      <c r="C10" s="22">
        <f t="shared" si="1"/>
        <v>0</v>
      </c>
      <c r="D10" t="str">
        <f t="shared" si="2"/>
        <v>3.3.90.30.22.01.0003.000002-01</v>
      </c>
      <c r="E10" s="38">
        <f t="shared" si="6"/>
        <v>4</v>
      </c>
      <c r="F10" s="39" t="s">
        <v>223</v>
      </c>
      <c r="G10" s="40" t="str">
        <f>VLOOKUP(F10,'Base de Dados 30.22'!A:B,2,FALSE)</f>
        <v>ESCOVA SANITÁRIA</v>
      </c>
      <c r="H10" s="40" t="str">
        <f>VLOOKUP(F10,'Base de Dados 30.22'!A:C,3,FALSE)</f>
        <v>ESCOVA SANITÁRIA, Material Cerdas: Nylon, Aplicação: Limpeza de vaso sanitário, Material Cabo: Plástico.</v>
      </c>
      <c r="I10" s="41">
        <f>COUNTIF('Base de Dados 30.22'!A:A,'Respostas Órgãos'!F10)</f>
        <v>6</v>
      </c>
      <c r="J10" s="41">
        <f>SUMIF('Base de Dados 30.22'!A:A,'Respostas Órgãos'!F10,'Base de Dados 30.22'!H:H)</f>
        <v>68</v>
      </c>
      <c r="K10" s="42" t="str">
        <f>VLOOKUP(F10,'Base de Dados 30.22'!A:D,4,FALSE)</f>
        <v>UNIDADE</v>
      </c>
      <c r="L10" s="19">
        <f>SUMIF('Base de Dados 30.22'!K:K,'Respostas Órgãos'!F10&amp;" - "&amp;'Respostas Órgãos'!$I$4,'Base de Dados 30.22'!L:L)</f>
        <v>0</v>
      </c>
      <c r="M10" s="20"/>
      <c r="N10" s="43">
        <f t="shared" si="3"/>
        <v>0</v>
      </c>
      <c r="O10" s="44">
        <f t="shared" si="4"/>
        <v>0</v>
      </c>
      <c r="P10" s="45" t="str">
        <f t="shared" si="5"/>
        <v>Sem histórico de consumo</v>
      </c>
    </row>
    <row r="11" spans="1:17" ht="30" x14ac:dyDescent="0.25">
      <c r="A11" t="e">
        <f t="shared" si="0"/>
        <v>#N/A</v>
      </c>
      <c r="B11" t="e">
        <f>VLOOKUP(A11,'LISTA ÓRGÃO'!A:B,2,FALSE)</f>
        <v>#N/A</v>
      </c>
      <c r="C11" s="22">
        <f t="shared" si="1"/>
        <v>0</v>
      </c>
      <c r="D11" t="str">
        <f t="shared" si="2"/>
        <v>3.3.90.30.22.01.0007.000007-01</v>
      </c>
      <c r="E11" s="38">
        <f t="shared" si="6"/>
        <v>5</v>
      </c>
      <c r="F11" s="39" t="s">
        <v>340</v>
      </c>
      <c r="G11" s="40" t="str">
        <f>VLOOKUP(F11,'Base de Dados 30.22'!A:B,2,FALSE)</f>
        <v>PANO LIMPEZA</v>
      </c>
      <c r="H11" s="40" t="str">
        <f>VLOOKUP(F11,'Base de Dados 30.22'!A:C,3,FALSE)</f>
        <v>PANO LIMPEZA CHÃO, Material: algodão alvejado, Dimensões Minimas: 85 x 40 cm.</v>
      </c>
      <c r="I11" s="41">
        <f>COUNTIF('Base de Dados 30.22'!A:A,'Respostas Órgãos'!F11)</f>
        <v>14</v>
      </c>
      <c r="J11" s="41">
        <f>SUMIF('Base de Dados 30.22'!A:A,'Respostas Órgãos'!F11,'Base de Dados 30.22'!H:H)</f>
        <v>2437</v>
      </c>
      <c r="K11" s="42" t="str">
        <f>VLOOKUP(F11,'Base de Dados 30.22'!A:D,4,FALSE)</f>
        <v>UNIDADE</v>
      </c>
      <c r="L11" s="19">
        <f>SUMIF('Base de Dados 30.22'!K:K,'Respostas Órgãos'!F11&amp;" - "&amp;'Respostas Órgãos'!$I$4,'Base de Dados 30.22'!L:L)</f>
        <v>0</v>
      </c>
      <c r="M11" s="20"/>
      <c r="N11" s="43">
        <f t="shared" si="3"/>
        <v>0</v>
      </c>
      <c r="O11" s="44">
        <f t="shared" si="4"/>
        <v>0</v>
      </c>
      <c r="P11" s="45" t="str">
        <f t="shared" si="5"/>
        <v>Sem histórico de consumo</v>
      </c>
    </row>
    <row r="12" spans="1:17" ht="45" x14ac:dyDescent="0.25">
      <c r="A12" t="e">
        <f t="shared" si="0"/>
        <v>#N/A</v>
      </c>
      <c r="B12" t="e">
        <f>VLOOKUP(A12,'LISTA ÓRGÃO'!A:B,2,FALSE)</f>
        <v>#N/A</v>
      </c>
      <c r="C12" s="22">
        <f t="shared" si="1"/>
        <v>0</v>
      </c>
      <c r="D12" t="str">
        <f t="shared" si="2"/>
        <v>3.3.90.30.22.01.0014.000001-02</v>
      </c>
      <c r="E12" s="38">
        <f t="shared" si="6"/>
        <v>6</v>
      </c>
      <c r="F12" s="39" t="s">
        <v>248</v>
      </c>
      <c r="G12" s="40" t="str">
        <f>VLOOKUP(F12,'Base de Dados 30.22'!A:B,2,FALSE)</f>
        <v>ESPONJA LIMPEZA</v>
      </c>
      <c r="H12" s="40" t="str">
        <f>VLOOKUP(F12,'Base de Dados 30.22'!A:C,3,FALSE)</f>
        <v>ESTOPA LIMPEZA,Material: fio algodão alvejado, Características Adicionais: 1ª qualidade, Unidade De Fornecimento: pacote com 1 quilograma</v>
      </c>
      <c r="I12" s="41">
        <f>COUNTIF('Base de Dados 30.22'!A:A,'Respostas Órgãos'!F12)</f>
        <v>21</v>
      </c>
      <c r="J12" s="41">
        <f>SUMIF('Base de Dados 30.22'!A:A,'Respostas Órgãos'!F12,'Base de Dados 30.22'!H:H)</f>
        <v>2290</v>
      </c>
      <c r="K12" s="42" t="str">
        <f>VLOOKUP(F12,'Base de Dados 30.22'!A:D,4,FALSE)</f>
        <v>PACOTE</v>
      </c>
      <c r="L12" s="19">
        <f>SUMIF('Base de Dados 30.22'!K:K,'Respostas Órgãos'!F12&amp;" - "&amp;'Respostas Órgãos'!$I$4,'Base de Dados 30.22'!L:L)</f>
        <v>0</v>
      </c>
      <c r="M12" s="20"/>
      <c r="N12" s="43">
        <f t="shared" si="3"/>
        <v>0</v>
      </c>
      <c r="O12" s="44">
        <f t="shared" si="4"/>
        <v>0</v>
      </c>
      <c r="P12" s="45" t="str">
        <f t="shared" si="5"/>
        <v>Sem histórico de consumo</v>
      </c>
    </row>
    <row r="13" spans="1:17" ht="30" x14ac:dyDescent="0.25">
      <c r="A13" t="e">
        <f t="shared" si="0"/>
        <v>#N/A</v>
      </c>
      <c r="B13" t="e">
        <f>VLOOKUP(A13,'LISTA ÓRGÃO'!A:B,2,FALSE)</f>
        <v>#N/A</v>
      </c>
      <c r="C13" s="22">
        <f t="shared" si="1"/>
        <v>0</v>
      </c>
      <c r="D13" t="str">
        <f t="shared" si="2"/>
        <v>3.3.90.30.22.01.0015.000002-01</v>
      </c>
      <c r="E13" s="38">
        <f t="shared" si="6"/>
        <v>7</v>
      </c>
      <c r="F13" s="39" t="s">
        <v>227</v>
      </c>
      <c r="G13" s="40" t="str">
        <f>VLOOKUP(F13,'Base de Dados 30.22'!A:B,2,FALSE)</f>
        <v>ESPANADOR</v>
      </c>
      <c r="H13" s="40" t="str">
        <f>VLOOKUP(F13,'Base de Dados 30.22'!A:C,3,FALSE)</f>
        <v>ESPANADOR, Material: pena de avestruz, Material Cabo: madeira, Comprimento: 60 cm.</v>
      </c>
      <c r="I13" s="41">
        <f>COUNTIF('Base de Dados 30.22'!A:A,'Respostas Órgãos'!F13)</f>
        <v>3</v>
      </c>
      <c r="J13" s="41">
        <f>SUMIF('Base de Dados 30.22'!A:A,'Respostas Órgãos'!F13,'Base de Dados 30.22'!H:H)</f>
        <v>9</v>
      </c>
      <c r="K13" s="42" t="str">
        <f>VLOOKUP(F13,'Base de Dados 30.22'!A:D,4,FALSE)</f>
        <v>UNIDADE</v>
      </c>
      <c r="L13" s="19">
        <f>SUMIF('Base de Dados 30.22'!K:K,'Respostas Órgãos'!F13&amp;" - "&amp;'Respostas Órgãos'!$I$4,'Base de Dados 30.22'!L:L)</f>
        <v>0</v>
      </c>
      <c r="M13" s="20"/>
      <c r="N13" s="43">
        <f t="shared" si="3"/>
        <v>0</v>
      </c>
      <c r="O13" s="44">
        <f t="shared" si="4"/>
        <v>0</v>
      </c>
      <c r="P13" s="45" t="str">
        <f t="shared" si="5"/>
        <v>Sem histórico de consumo</v>
      </c>
    </row>
    <row r="14" spans="1:17" ht="30" x14ac:dyDescent="0.25">
      <c r="A14" t="e">
        <f t="shared" si="0"/>
        <v>#N/A</v>
      </c>
      <c r="B14" t="e">
        <f>VLOOKUP(A14,'LISTA ÓRGÃO'!A:B,2,FALSE)</f>
        <v>#N/A</v>
      </c>
      <c r="C14" s="22">
        <f t="shared" si="1"/>
        <v>0</v>
      </c>
      <c r="D14" t="str">
        <f t="shared" si="2"/>
        <v>3.3.90.30.22.01.0016.000001-01</v>
      </c>
      <c r="E14" s="38">
        <f t="shared" si="6"/>
        <v>8</v>
      </c>
      <c r="F14" s="39" t="s">
        <v>209</v>
      </c>
      <c r="G14" s="40" t="str">
        <f>VLOOKUP(F14,'Base de Dados 30.22'!A:B,2,FALSE)</f>
        <v>DESENTUPIDOR</v>
      </c>
      <c r="H14" s="40" t="str">
        <f>VLOOKUP(F14,'Base de Dados 30.22'!A:C,3,FALSE)</f>
        <v>DESENTUPIDOR, Material Bocal: plástico flexível, Material Cabo: madeira, Comprimento: 15 cm, Aplicação: pia.</v>
      </c>
      <c r="I14" s="41">
        <f>COUNTIF('Base de Dados 30.22'!A:A,'Respostas Órgãos'!F14)</f>
        <v>10</v>
      </c>
      <c r="J14" s="41">
        <f>SUMIF('Base de Dados 30.22'!A:A,'Respostas Órgãos'!F14,'Base de Dados 30.22'!H:H)</f>
        <v>42</v>
      </c>
      <c r="K14" s="42" t="str">
        <f>VLOOKUP(F14,'Base de Dados 30.22'!A:D,4,FALSE)</f>
        <v>UNIDADE</v>
      </c>
      <c r="L14" s="19">
        <f>SUMIF('Base de Dados 30.22'!K:K,'Respostas Órgãos'!F14&amp;" - "&amp;'Respostas Órgãos'!$I$4,'Base de Dados 30.22'!L:L)</f>
        <v>0</v>
      </c>
      <c r="M14" s="20"/>
      <c r="N14" s="43">
        <f t="shared" si="3"/>
        <v>0</v>
      </c>
      <c r="O14" s="44">
        <f t="shared" si="4"/>
        <v>0</v>
      </c>
      <c r="P14" s="45" t="str">
        <f t="shared" si="5"/>
        <v>Sem histórico de consumo</v>
      </c>
    </row>
    <row r="15" spans="1:17" ht="45" x14ac:dyDescent="0.25">
      <c r="A15" t="e">
        <f t="shared" si="0"/>
        <v>#N/A</v>
      </c>
      <c r="B15" t="e">
        <f>VLOOKUP(A15,'LISTA ÓRGÃO'!A:B,2,FALSE)</f>
        <v>#N/A</v>
      </c>
      <c r="C15" s="22">
        <f t="shared" si="1"/>
        <v>0</v>
      </c>
      <c r="D15" t="str">
        <f t="shared" si="2"/>
        <v>3.3.90.30.22.01.0016.000002-01</v>
      </c>
      <c r="E15" s="38">
        <f t="shared" si="6"/>
        <v>9</v>
      </c>
      <c r="F15" s="39" t="s">
        <v>214</v>
      </c>
      <c r="G15" s="40" t="str">
        <f>VLOOKUP(F15,'Base de Dados 30.22'!A:B,2,FALSE)</f>
        <v>DESENTUPIDOR</v>
      </c>
      <c r="H15" s="40" t="str">
        <f>VLOOKUP(F15,'Base de Dados 30.22'!A:C,3,FALSE)</f>
        <v>DESENTUPIDOR, Material Bocal: plástico flexível, Material Cabo: madeira, Comprimento: 70 cm, Aplicação: vaso sanitário</v>
      </c>
      <c r="I15" s="41">
        <f>COUNTIF('Base de Dados 30.22'!A:A,'Respostas Órgãos'!F15)</f>
        <v>15</v>
      </c>
      <c r="J15" s="41">
        <f>SUMIF('Base de Dados 30.22'!A:A,'Respostas Órgãos'!F15,'Base de Dados 30.22'!H:H)</f>
        <v>249</v>
      </c>
      <c r="K15" s="42" t="str">
        <f>VLOOKUP(F15,'Base de Dados 30.22'!A:D,4,FALSE)</f>
        <v>UNIDADE</v>
      </c>
      <c r="L15" s="19">
        <f>SUMIF('Base de Dados 30.22'!K:K,'Respostas Órgãos'!F15&amp;" - "&amp;'Respostas Órgãos'!$I$4,'Base de Dados 30.22'!L:L)</f>
        <v>0</v>
      </c>
      <c r="M15" s="20"/>
      <c r="N15" s="43">
        <f t="shared" si="3"/>
        <v>0</v>
      </c>
      <c r="O15" s="44">
        <f t="shared" si="4"/>
        <v>0</v>
      </c>
      <c r="P15" s="45" t="str">
        <f t="shared" si="5"/>
        <v>Sem histórico de consumo</v>
      </c>
    </row>
    <row r="16" spans="1:17" ht="30" x14ac:dyDescent="0.25">
      <c r="A16" t="e">
        <f t="shared" si="0"/>
        <v>#N/A</v>
      </c>
      <c r="B16" t="e">
        <f>VLOOKUP(A16,'LISTA ÓRGÃO'!A:B,2,FALSE)</f>
        <v>#N/A</v>
      </c>
      <c r="C16" s="22">
        <f t="shared" si="1"/>
        <v>0</v>
      </c>
      <c r="D16" t="str">
        <f t="shared" si="2"/>
        <v>3.3.90.30.22.01.0019.000018-01</v>
      </c>
      <c r="E16" s="38">
        <f t="shared" si="6"/>
        <v>10</v>
      </c>
      <c r="F16" s="39" t="s">
        <v>176</v>
      </c>
      <c r="G16" s="40" t="str">
        <f>VLOOKUP(F16,'Base de Dados 30.22'!A:B,2,FALSE)</f>
        <v>BALDE</v>
      </c>
      <c r="H16" s="40" t="str">
        <f>VLOOKUP(F16,'Base de Dados 30.22'!A:C,3,FALSE)</f>
        <v xml:space="preserve">BALDE, Material: Plástico, Capacidade: 5 litros, Características Adicionais: Com Alça. </v>
      </c>
      <c r="I16" s="41">
        <f>COUNTIF('Base de Dados 30.22'!A:A,'Respostas Órgãos'!F16)</f>
        <v>3</v>
      </c>
      <c r="J16" s="41">
        <f>SUMIF('Base de Dados 30.22'!A:A,'Respostas Órgãos'!F16,'Base de Dados 30.22'!H:H)</f>
        <v>5</v>
      </c>
      <c r="K16" s="42" t="str">
        <f>VLOOKUP(F16,'Base de Dados 30.22'!A:D,4,FALSE)</f>
        <v>UNIDADE</v>
      </c>
      <c r="L16" s="19">
        <f>SUMIF('Base de Dados 30.22'!K:K,'Respostas Órgãos'!F16&amp;" - "&amp;'Respostas Órgãos'!$I$4,'Base de Dados 30.22'!L:L)</f>
        <v>0</v>
      </c>
      <c r="M16" s="20"/>
      <c r="N16" s="43">
        <f t="shared" si="3"/>
        <v>0</v>
      </c>
      <c r="O16" s="44">
        <f t="shared" si="4"/>
        <v>0</v>
      </c>
      <c r="P16" s="45" t="str">
        <f t="shared" si="5"/>
        <v>Sem histórico de consumo</v>
      </c>
    </row>
    <row r="17" spans="1:16" ht="45" x14ac:dyDescent="0.25">
      <c r="A17" t="e">
        <f t="shared" si="0"/>
        <v>#N/A</v>
      </c>
      <c r="B17" t="e">
        <f>VLOOKUP(A17,'LISTA ÓRGÃO'!A:B,2,FALSE)</f>
        <v>#N/A</v>
      </c>
      <c r="C17" s="22">
        <f t="shared" si="1"/>
        <v>0</v>
      </c>
      <c r="D17" t="str">
        <f t="shared" si="2"/>
        <v>3.3.90.30.22.01.0026.000126-01</v>
      </c>
      <c r="E17" s="38">
        <f t="shared" si="6"/>
        <v>11</v>
      </c>
      <c r="F17" s="39" t="s">
        <v>188</v>
      </c>
      <c r="G17" s="40" t="str">
        <f>VLOOKUP(F17,'Base de Dados 30.22'!A:B,2,FALSE)</f>
        <v>CAPACHO</v>
      </c>
      <c r="H17" s="40" t="str">
        <f>VLOOKUP(F17,'Base de Dados 30.22'!A:C,3,FALSE)</f>
        <v>CAPACHO, Material: fibra sintética, Comprimento: 200 cm, Largura: 100 cm, Espessura: entre 5 e 10 mm, Características Adicionais: antiderrapante.</v>
      </c>
      <c r="I17" s="41">
        <f>COUNTIF('Base de Dados 30.22'!A:A,'Respostas Órgãos'!F17)</f>
        <v>11</v>
      </c>
      <c r="J17" s="41">
        <f>SUMIF('Base de Dados 30.22'!A:A,'Respostas Órgãos'!F17,'Base de Dados 30.22'!H:H)</f>
        <v>74</v>
      </c>
      <c r="K17" s="42" t="str">
        <f>VLOOKUP(F17,'Base de Dados 30.22'!A:D,4,FALSE)</f>
        <v>UNIDADE</v>
      </c>
      <c r="L17" s="19">
        <f>SUMIF('Base de Dados 30.22'!K:K,'Respostas Órgãos'!F17&amp;" - "&amp;'Respostas Órgãos'!$I$4,'Base de Dados 30.22'!L:L)</f>
        <v>0</v>
      </c>
      <c r="M17" s="20"/>
      <c r="N17" s="43">
        <f t="shared" si="3"/>
        <v>0</v>
      </c>
      <c r="O17" s="44">
        <f t="shared" si="4"/>
        <v>0</v>
      </c>
      <c r="P17" s="45" t="str">
        <f t="shared" si="5"/>
        <v>Sem histórico de consumo</v>
      </c>
    </row>
    <row r="18" spans="1:16" ht="45" x14ac:dyDescent="0.25">
      <c r="A18" t="e">
        <f t="shared" si="0"/>
        <v>#N/A</v>
      </c>
      <c r="B18" t="e">
        <f>VLOOKUP(A18,'LISTA ÓRGÃO'!A:B,2,FALSE)</f>
        <v>#N/A</v>
      </c>
      <c r="C18" s="22">
        <f t="shared" si="1"/>
        <v>0</v>
      </c>
      <c r="D18" t="str">
        <f t="shared" si="2"/>
        <v>3.3.90.30.22.01.0074.000002-01</v>
      </c>
      <c r="E18" s="38">
        <f t="shared" si="6"/>
        <v>12</v>
      </c>
      <c r="F18" s="39" t="s">
        <v>282</v>
      </c>
      <c r="G18" s="40" t="str">
        <f>VLOOKUP(F18,'Base de Dados 30.22'!A:B,2,FALSE)</f>
        <v>PANO MULTI USO PARA LIMPEZA</v>
      </c>
      <c r="H18" s="40" t="str">
        <f>VLOOKUP(F18,'Base de Dados 30.22'!A:C,3,FALSE)</f>
        <v>PANO MULTI USO PARA LIMPEZA, Características: 100% fibras de viscose, látex sintético, Dimensões: 60 x 33 cm, Unidade de Fornecimento: Pacote com 05 unidades.</v>
      </c>
      <c r="I18" s="41">
        <f>COUNTIF('Base de Dados 30.22'!A:A,'Respostas Órgãos'!F18)</f>
        <v>5</v>
      </c>
      <c r="J18" s="41">
        <f>SUMIF('Base de Dados 30.22'!A:A,'Respostas Órgãos'!F18,'Base de Dados 30.22'!H:H)</f>
        <v>394</v>
      </c>
      <c r="K18" s="42" t="str">
        <f>VLOOKUP(F18,'Base de Dados 30.22'!A:D,4,FALSE)</f>
        <v>PACOTE</v>
      </c>
      <c r="L18" s="19">
        <f>SUMIF('Base de Dados 30.22'!K:K,'Respostas Órgãos'!F18&amp;" - "&amp;'Respostas Órgãos'!$I$4,'Base de Dados 30.22'!L:L)</f>
        <v>0</v>
      </c>
      <c r="M18" s="20"/>
      <c r="N18" s="43">
        <f t="shared" si="3"/>
        <v>0</v>
      </c>
      <c r="O18" s="44">
        <f t="shared" si="4"/>
        <v>0</v>
      </c>
      <c r="P18" s="45" t="str">
        <f t="shared" si="5"/>
        <v>Sem histórico de consumo</v>
      </c>
    </row>
    <row r="19" spans="1:16" ht="60" x14ac:dyDescent="0.25">
      <c r="A19" t="e">
        <f t="shared" si="0"/>
        <v>#N/A</v>
      </c>
      <c r="B19" t="e">
        <f>VLOOKUP(A19,'LISTA ÓRGÃO'!A:B,2,FALSE)</f>
        <v>#N/A</v>
      </c>
      <c r="C19" s="22">
        <f t="shared" si="1"/>
        <v>0</v>
      </c>
      <c r="D19" t="str">
        <f t="shared" si="2"/>
        <v>3.3.90.30.22.01.0083.000004-01</v>
      </c>
      <c r="E19" s="38">
        <f t="shared" si="6"/>
        <v>13</v>
      </c>
      <c r="F19" s="39" t="s">
        <v>342</v>
      </c>
      <c r="G19" s="40" t="str">
        <f>VLOOKUP(F19,'Base de Dados 30.22'!A:B,2,FALSE)</f>
        <v>PAPEL TOALHA</v>
      </c>
      <c r="H19" s="40" t="str">
        <f>VLOOKUP(F19,'Base de Dados 30.22'!A:C,3,FALSE)</f>
        <v>PAPEL TOALHA, Material: Celulose vegetal, Dimensões Mínimas: 27 x 23 cm, Cor: Branca, Características Adicionais: Não reciclado, 02 dobras, Unidade de fornecimento: Pacote com 1250 unidades.</v>
      </c>
      <c r="I19" s="41">
        <f>COUNTIF('Base de Dados 30.22'!A:A,'Respostas Órgãos'!F19)</f>
        <v>13</v>
      </c>
      <c r="J19" s="41">
        <f>SUMIF('Base de Dados 30.22'!A:A,'Respostas Órgãos'!F19,'Base de Dados 30.22'!H:H)</f>
        <v>1256</v>
      </c>
      <c r="K19" s="42" t="str">
        <f>VLOOKUP(F19,'Base de Dados 30.22'!A:D,4,FALSE)</f>
        <v>PACOTE</v>
      </c>
      <c r="L19" s="19">
        <f>SUMIF('Base de Dados 30.22'!K:K,'Respostas Órgãos'!F19&amp;" - "&amp;'Respostas Órgãos'!$I$4,'Base de Dados 30.22'!L:L)</f>
        <v>0</v>
      </c>
      <c r="M19" s="20"/>
      <c r="N19" s="43">
        <f t="shared" si="3"/>
        <v>0</v>
      </c>
      <c r="O19" s="44">
        <f t="shared" si="4"/>
        <v>0</v>
      </c>
      <c r="P19" s="45" t="str">
        <f t="shared" si="5"/>
        <v>Sem histórico de consumo</v>
      </c>
    </row>
    <row r="20" spans="1:16" ht="45" x14ac:dyDescent="0.25">
      <c r="A20" t="e">
        <f t="shared" si="0"/>
        <v>#N/A</v>
      </c>
      <c r="B20" t="e">
        <f>VLOOKUP(A20,'LISTA ÓRGÃO'!A:B,2,FALSE)</f>
        <v>#N/A</v>
      </c>
      <c r="C20" s="22">
        <f t="shared" si="1"/>
        <v>0</v>
      </c>
      <c r="D20" t="str">
        <f t="shared" si="2"/>
        <v>3.3.90.30.22.02.0004.000036-01</v>
      </c>
      <c r="E20" s="38">
        <f t="shared" si="6"/>
        <v>14</v>
      </c>
      <c r="F20" s="39" t="s">
        <v>256</v>
      </c>
      <c r="G20" s="40" t="str">
        <f>VLOOKUP(F20,'Base de Dados 30.22'!A:B,2,FALSE)</f>
        <v>FRALDA DESCARTÁVEL</v>
      </c>
      <c r="H20" s="40" t="str">
        <f>VLOOKUP(F20,'Base de Dados 30.22'!A:C,3,FALSE)</f>
        <v>FRALDA DESCARTÁVEL,Material: Polímero superabsorvente, Tipo Uso: Geriátrico, Formato: Anatômico, Tamanho: Médio.</v>
      </c>
      <c r="I20" s="41">
        <f>COUNTIF('Base de Dados 30.22'!A:A,'Respostas Órgãos'!F20)</f>
        <v>2</v>
      </c>
      <c r="J20" s="41">
        <f>SUMIF('Base de Dados 30.22'!A:A,'Respostas Órgãos'!F20,'Base de Dados 30.22'!H:H)</f>
        <v>500</v>
      </c>
      <c r="K20" s="42" t="str">
        <f>VLOOKUP(F20,'Base de Dados 30.22'!A:D,4,FALSE)</f>
        <v>UNIDADE</v>
      </c>
      <c r="L20" s="19">
        <f>SUMIF('Base de Dados 30.22'!K:K,'Respostas Órgãos'!F20&amp;" - "&amp;'Respostas Órgãos'!$I$4,'Base de Dados 30.22'!L:L)</f>
        <v>0</v>
      </c>
      <c r="M20" s="20"/>
      <c r="N20" s="43">
        <f t="shared" si="3"/>
        <v>0</v>
      </c>
      <c r="O20" s="44">
        <f t="shared" si="4"/>
        <v>0</v>
      </c>
      <c r="P20" s="45" t="str">
        <f t="shared" si="5"/>
        <v>Sem histórico de consumo</v>
      </c>
    </row>
    <row r="21" spans="1:16" ht="45" x14ac:dyDescent="0.25">
      <c r="A21" t="e">
        <f t="shared" si="0"/>
        <v>#N/A</v>
      </c>
      <c r="B21" t="e">
        <f>VLOOKUP(A21,'LISTA ÓRGÃO'!A:B,2,FALSE)</f>
        <v>#N/A</v>
      </c>
      <c r="C21" s="22">
        <f t="shared" si="1"/>
        <v>0</v>
      </c>
      <c r="D21" t="str">
        <f t="shared" si="2"/>
        <v>3.3.90.30.22.02.0004.000037-01</v>
      </c>
      <c r="E21" s="38">
        <f t="shared" si="6"/>
        <v>15</v>
      </c>
      <c r="F21" s="39" t="s">
        <v>258</v>
      </c>
      <c r="G21" s="40" t="str">
        <f>VLOOKUP(F21,'Base de Dados 30.22'!A:B,2,FALSE)</f>
        <v>FRALDA DESCARTÁVEL</v>
      </c>
      <c r="H21" s="40" t="str">
        <f>VLOOKUP(F21,'Base de Dados 30.22'!A:C,3,FALSE)</f>
        <v>FRALDA DESCARTÁVEL,Material: Polímero superabsorvente, Tipo Uso: Infantil, Formato: Anatômico, Tamanho: Pequeno.</v>
      </c>
      <c r="I21" s="41">
        <f>COUNTIF('Base de Dados 30.22'!A:A,'Respostas Órgãos'!F21)</f>
        <v>3</v>
      </c>
      <c r="J21" s="41">
        <f>SUMIF('Base de Dados 30.22'!A:A,'Respostas Órgãos'!F21,'Base de Dados 30.22'!H:H)</f>
        <v>7050</v>
      </c>
      <c r="K21" s="42" t="str">
        <f>VLOOKUP(F21,'Base de Dados 30.22'!A:D,4,FALSE)</f>
        <v>UNIDADE</v>
      </c>
      <c r="L21" s="19">
        <f>SUMIF('Base de Dados 30.22'!K:K,'Respostas Órgãos'!F21&amp;" - "&amp;'Respostas Órgãos'!$I$4,'Base de Dados 30.22'!L:L)</f>
        <v>0</v>
      </c>
      <c r="M21" s="20"/>
      <c r="N21" s="43">
        <f t="shared" si="3"/>
        <v>0</v>
      </c>
      <c r="O21" s="44">
        <f t="shared" si="4"/>
        <v>0</v>
      </c>
      <c r="P21" s="45" t="str">
        <f t="shared" si="5"/>
        <v>Sem histórico de consumo</v>
      </c>
    </row>
    <row r="22" spans="1:16" ht="45" x14ac:dyDescent="0.25">
      <c r="A22" t="e">
        <f t="shared" si="0"/>
        <v>#N/A</v>
      </c>
      <c r="B22" t="e">
        <f>VLOOKUP(A22,'LISTA ÓRGÃO'!A:B,2,FALSE)</f>
        <v>#N/A</v>
      </c>
      <c r="C22" s="22">
        <f t="shared" si="1"/>
        <v>0</v>
      </c>
      <c r="D22" t="str">
        <f t="shared" si="2"/>
        <v>3.3.90.30.22.02.0004.000038-01</v>
      </c>
      <c r="E22" s="38">
        <f t="shared" si="6"/>
        <v>16</v>
      </c>
      <c r="F22" s="39" t="s">
        <v>263</v>
      </c>
      <c r="G22" s="40" t="str">
        <f>VLOOKUP(F22,'Base de Dados 30.22'!A:B,2,FALSE)</f>
        <v>FRALDA DESCARTÁVEL</v>
      </c>
      <c r="H22" s="40" t="str">
        <f>VLOOKUP(F22,'Base de Dados 30.22'!A:C,3,FALSE)</f>
        <v>FRALDA DESCARTÁVEL,Material: Polímero superabsorvente, Tipo Uso: Infantil, Formato: Anatômico, Tamanho: Médio.</v>
      </c>
      <c r="I22" s="41">
        <f>COUNTIF('Base de Dados 30.22'!A:A,'Respostas Órgãos'!F22)</f>
        <v>3</v>
      </c>
      <c r="J22" s="41">
        <f>SUMIF('Base de Dados 30.22'!A:A,'Respostas Órgãos'!F22,'Base de Dados 30.22'!H:H)</f>
        <v>11413</v>
      </c>
      <c r="K22" s="42" t="str">
        <f>VLOOKUP(F22,'Base de Dados 30.22'!A:D,4,FALSE)</f>
        <v>UNIDADE</v>
      </c>
      <c r="L22" s="19">
        <f>SUMIF('Base de Dados 30.22'!K:K,'Respostas Órgãos'!F22&amp;" - "&amp;'Respostas Órgãos'!$I$4,'Base de Dados 30.22'!L:L)</f>
        <v>0</v>
      </c>
      <c r="M22" s="20"/>
      <c r="N22" s="43">
        <f t="shared" si="3"/>
        <v>0</v>
      </c>
      <c r="O22" s="44">
        <f t="shared" si="4"/>
        <v>0</v>
      </c>
      <c r="P22" s="45" t="str">
        <f t="shared" si="5"/>
        <v>Sem histórico de consumo</v>
      </c>
    </row>
    <row r="23" spans="1:16" ht="45" x14ac:dyDescent="0.25">
      <c r="A23" t="e">
        <f t="shared" si="0"/>
        <v>#N/A</v>
      </c>
      <c r="B23" t="e">
        <f>VLOOKUP(A23,'LISTA ÓRGÃO'!A:B,2,FALSE)</f>
        <v>#N/A</v>
      </c>
      <c r="C23" s="22">
        <f t="shared" si="1"/>
        <v>0</v>
      </c>
      <c r="D23" t="str">
        <f t="shared" si="2"/>
        <v>3.3.90.30.22.02.0004.000039-01</v>
      </c>
      <c r="E23" s="38">
        <f t="shared" si="6"/>
        <v>17</v>
      </c>
      <c r="F23" s="39" t="s">
        <v>261</v>
      </c>
      <c r="G23" s="40" t="str">
        <f>VLOOKUP(F23,'Base de Dados 30.22'!A:B,2,FALSE)</f>
        <v>FRALDA DESCARTÁVEL</v>
      </c>
      <c r="H23" s="40" t="str">
        <f>VLOOKUP(F23,'Base de Dados 30.22'!A:C,3,FALSE)</f>
        <v>FRALDA DESCARTÁVEL,Material: Polímero superabsorvente, Tipo Uso: Infantil, Formato: Anatômico, Tamanho: Grande.</v>
      </c>
      <c r="I23" s="41">
        <f>COUNTIF('Base de Dados 30.22'!A:A,'Respostas Órgãos'!F23)</f>
        <v>3</v>
      </c>
      <c r="J23" s="41">
        <f>SUMIF('Base de Dados 30.22'!A:A,'Respostas Órgãos'!F23,'Base de Dados 30.22'!H:H)</f>
        <v>8900</v>
      </c>
      <c r="K23" s="42" t="str">
        <f>VLOOKUP(F23,'Base de Dados 30.22'!A:D,4,FALSE)</f>
        <v>UNIDADE</v>
      </c>
      <c r="L23" s="19">
        <f>SUMIF('Base de Dados 30.22'!K:K,'Respostas Órgãos'!F23&amp;" - "&amp;'Respostas Órgãos'!$I$4,'Base de Dados 30.22'!L:L)</f>
        <v>0</v>
      </c>
      <c r="M23" s="20"/>
      <c r="N23" s="43">
        <f t="shared" si="3"/>
        <v>0</v>
      </c>
      <c r="O23" s="44">
        <f t="shared" si="4"/>
        <v>0</v>
      </c>
      <c r="P23" s="45" t="str">
        <f t="shared" si="5"/>
        <v>Sem histórico de consumo</v>
      </c>
    </row>
    <row r="24" spans="1:16" ht="45" x14ac:dyDescent="0.25">
      <c r="A24" t="e">
        <f t="shared" si="0"/>
        <v>#N/A</v>
      </c>
      <c r="B24" t="e">
        <f>VLOOKUP(A24,'LISTA ÓRGÃO'!A:B,2,FALSE)</f>
        <v>#N/A</v>
      </c>
      <c r="C24" s="22">
        <f t="shared" si="1"/>
        <v>0</v>
      </c>
      <c r="D24" t="str">
        <f t="shared" si="2"/>
        <v>3.3.90.30.22.02.0004.000041-01</v>
      </c>
      <c r="E24" s="38">
        <f t="shared" si="6"/>
        <v>18</v>
      </c>
      <c r="F24" s="39" t="s">
        <v>253</v>
      </c>
      <c r="G24" s="40" t="str">
        <f>VLOOKUP(F24,'Base de Dados 30.22'!A:B,2,FALSE)</f>
        <v>FRALDA DESCARTÁVEL</v>
      </c>
      <c r="H24" s="40" t="str">
        <f>VLOOKUP(F24,'Base de Dados 30.22'!A:C,3,FALSE)</f>
        <v>FRALDA DESCARTÁVEL, Material: Polímero superabsorvente, Tipo Uso: Geriátrico, Formato: Anatômico, Tamanho: Grande.</v>
      </c>
      <c r="I24" s="41">
        <f>COUNTIF('Base de Dados 30.22'!A:A,'Respostas Órgãos'!F24)</f>
        <v>1</v>
      </c>
      <c r="J24" s="41">
        <f>SUMIF('Base de Dados 30.22'!A:A,'Respostas Órgãos'!F24,'Base de Dados 30.22'!H:H)</f>
        <v>3531</v>
      </c>
      <c r="K24" s="42" t="str">
        <f>VLOOKUP(F24,'Base de Dados 30.22'!A:D,4,FALSE)</f>
        <v>UNIDADE</v>
      </c>
      <c r="L24" s="19">
        <f>SUMIF('Base de Dados 30.22'!K:K,'Respostas Órgãos'!F24&amp;" - "&amp;'Respostas Órgãos'!$I$4,'Base de Dados 30.22'!L:L)</f>
        <v>0</v>
      </c>
      <c r="M24" s="20"/>
      <c r="N24" s="43">
        <f t="shared" si="3"/>
        <v>0</v>
      </c>
      <c r="O24" s="44">
        <f t="shared" si="4"/>
        <v>0</v>
      </c>
      <c r="P24" s="45" t="str">
        <f t="shared" si="5"/>
        <v>Sem histórico de consumo</v>
      </c>
    </row>
    <row r="25" spans="1:16" ht="45" x14ac:dyDescent="0.25">
      <c r="A25" t="e">
        <f t="shared" si="0"/>
        <v>#N/A</v>
      </c>
      <c r="B25" t="e">
        <f>VLOOKUP(A25,'LISTA ÓRGÃO'!A:B,2,FALSE)</f>
        <v>#N/A</v>
      </c>
      <c r="C25" s="22">
        <f t="shared" si="1"/>
        <v>0</v>
      </c>
      <c r="D25" t="str">
        <f t="shared" si="2"/>
        <v>3.3.90.30.22.02.0004.000043-01</v>
      </c>
      <c r="E25" s="38">
        <f t="shared" si="6"/>
        <v>19</v>
      </c>
      <c r="F25" s="39" t="s">
        <v>265</v>
      </c>
      <c r="G25" s="40" t="str">
        <f>VLOOKUP(F25,'Base de Dados 30.22'!A:B,2,FALSE)</f>
        <v>FRALDA DESCARTÁVEL</v>
      </c>
      <c r="H25" s="40" t="str">
        <f>VLOOKUP(F25,'Base de Dados 30.22'!A:C,3,FALSE)</f>
        <v>FRALDA DESCARTÁVEL,Material: Polímero superabsorvente, Tipo Uso: Infantil, Formato: Anatômico, Tamanho: XG.</v>
      </c>
      <c r="I25" s="41">
        <f>COUNTIF('Base de Dados 30.22'!A:A,'Respostas Órgãos'!F25)</f>
        <v>2</v>
      </c>
      <c r="J25" s="41">
        <f>SUMIF('Base de Dados 30.22'!A:A,'Respostas Órgãos'!F25,'Base de Dados 30.22'!H:H)</f>
        <v>148</v>
      </c>
      <c r="K25" s="42" t="str">
        <f>VLOOKUP(F25,'Base de Dados 30.22'!A:D,4,FALSE)</f>
        <v>UNIDADE</v>
      </c>
      <c r="L25" s="19">
        <f>SUMIF('Base de Dados 30.22'!K:K,'Respostas Órgãos'!F25&amp;" - "&amp;'Respostas Órgãos'!$I$4,'Base de Dados 30.22'!L:L)</f>
        <v>0</v>
      </c>
      <c r="M25" s="20"/>
      <c r="N25" s="43">
        <f t="shared" si="3"/>
        <v>0</v>
      </c>
      <c r="O25" s="44">
        <f t="shared" si="4"/>
        <v>0</v>
      </c>
      <c r="P25" s="45" t="str">
        <f t="shared" si="5"/>
        <v>Sem histórico de consumo</v>
      </c>
    </row>
    <row r="26" spans="1:16" ht="45" x14ac:dyDescent="0.25">
      <c r="A26" t="e">
        <f t="shared" si="0"/>
        <v>#N/A</v>
      </c>
      <c r="B26" t="e">
        <f>VLOOKUP(A26,'LISTA ÓRGÃO'!A:B,2,FALSE)</f>
        <v>#N/A</v>
      </c>
      <c r="C26" s="22">
        <f t="shared" si="1"/>
        <v>0</v>
      </c>
      <c r="D26" t="str">
        <f t="shared" si="2"/>
        <v>3.3.90.30.22.02.0008.000004-01</v>
      </c>
      <c r="E26" s="38">
        <f t="shared" si="6"/>
        <v>20</v>
      </c>
      <c r="F26" s="39" t="s">
        <v>184</v>
      </c>
      <c r="G26" s="40" t="str">
        <f>VLOOKUP(F26,'Base de Dados 30.22'!A:B,2,FALSE)</f>
        <v>APARELHO DE BARBEAR</v>
      </c>
      <c r="H26" s="40" t="str">
        <f>VLOOKUP(F26,'Base de Dados 30.22'!A:C,3,FALSE)</f>
        <v>APARELHO DE BARBEAR, Material Corpo: Plástico, Tipo Uso: Descartável, Quantidade de lâminas: 02, Unidade De Fornecimento: Pacote com 02 unidades.</v>
      </c>
      <c r="I26" s="41">
        <f>COUNTIF('Base de Dados 30.22'!A:A,'Respostas Órgãos'!F26)</f>
        <v>6</v>
      </c>
      <c r="J26" s="41">
        <f>SUMIF('Base de Dados 30.22'!A:A,'Respostas Órgãos'!F26,'Base de Dados 30.22'!H:H)</f>
        <v>142155</v>
      </c>
      <c r="K26" s="42" t="str">
        <f>VLOOKUP(F26,'Base de Dados 30.22'!A:D,4,FALSE)</f>
        <v>PACOTE</v>
      </c>
      <c r="L26" s="19">
        <f>SUMIF('Base de Dados 30.22'!K:K,'Respostas Órgãos'!F26&amp;" - "&amp;'Respostas Órgãos'!$I$4,'Base de Dados 30.22'!L:L)</f>
        <v>0</v>
      </c>
      <c r="M26" s="20"/>
      <c r="N26" s="43">
        <f t="shared" si="3"/>
        <v>0</v>
      </c>
      <c r="O26" s="44">
        <f t="shared" si="4"/>
        <v>0</v>
      </c>
      <c r="P26" s="45" t="str">
        <f t="shared" si="5"/>
        <v>Sem histórico de consumo</v>
      </c>
    </row>
    <row r="27" spans="1:16" ht="45" x14ac:dyDescent="0.25">
      <c r="A27" t="e">
        <f t="shared" si="0"/>
        <v>#N/A</v>
      </c>
      <c r="B27" t="e">
        <f>VLOOKUP(A27,'LISTA ÓRGÃO'!A:B,2,FALSE)</f>
        <v>#N/A</v>
      </c>
      <c r="C27" s="22">
        <f t="shared" si="1"/>
        <v>0</v>
      </c>
      <c r="D27" t="str">
        <f t="shared" si="2"/>
        <v>3.3.90.30.22.02.0009.000001-02</v>
      </c>
      <c r="E27" s="38">
        <f t="shared" si="6"/>
        <v>21</v>
      </c>
      <c r="F27" s="39" t="s">
        <v>201</v>
      </c>
      <c r="G27" s="40" t="str">
        <f>VLOOKUP(F27,'Base de Dados 30.22'!A:B,2,FALSE)</f>
        <v>CREME DENTAL</v>
      </c>
      <c r="H27" s="40" t="str">
        <f>VLOOKUP(F27,'Base de Dados 30.22'!A:C,3,FALSE)</f>
        <v>CREME DENTAL,Composição: 1000 ppm de flúor, contendo monofluorfosfato, Unidade De Fornecimento: tubo de 90 gramas</v>
      </c>
      <c r="I27" s="41">
        <f>COUNTIF('Base de Dados 30.22'!A:A,'Respostas Órgãos'!F27)</f>
        <v>5</v>
      </c>
      <c r="J27" s="41">
        <f>SUMIF('Base de Dados 30.22'!A:A,'Respostas Órgãos'!F27,'Base de Dados 30.22'!H:H)</f>
        <v>136188</v>
      </c>
      <c r="K27" s="42" t="str">
        <f>VLOOKUP(F27,'Base de Dados 30.22'!A:D,4,FALSE)</f>
        <v>UNIDADE</v>
      </c>
      <c r="L27" s="19">
        <f>SUMIF('Base de Dados 30.22'!K:K,'Respostas Órgãos'!F27&amp;" - "&amp;'Respostas Órgãos'!$I$4,'Base de Dados 30.22'!L:L)</f>
        <v>0</v>
      </c>
      <c r="M27" s="20"/>
      <c r="N27" s="43">
        <f t="shared" si="3"/>
        <v>0</v>
      </c>
      <c r="O27" s="44">
        <f t="shared" si="4"/>
        <v>0</v>
      </c>
      <c r="P27" s="45" t="str">
        <f t="shared" si="5"/>
        <v>Sem histórico de consumo</v>
      </c>
    </row>
    <row r="28" spans="1:16" ht="45" x14ac:dyDescent="0.25">
      <c r="A28" t="e">
        <f t="shared" si="0"/>
        <v>#N/A</v>
      </c>
      <c r="B28" t="e">
        <f>VLOOKUP(A28,'LISTA ÓRGÃO'!A:B,2,FALSE)</f>
        <v>#N/A</v>
      </c>
      <c r="C28" s="22">
        <f t="shared" si="1"/>
        <v>0</v>
      </c>
      <c r="D28" t="str">
        <f t="shared" si="2"/>
        <v>3.3.90.30.22.02.0015.000003-02</v>
      </c>
      <c r="E28" s="38">
        <f t="shared" si="6"/>
        <v>22</v>
      </c>
      <c r="F28" s="39" t="s">
        <v>267</v>
      </c>
      <c r="G28" s="40" t="str">
        <f>VLOOKUP(F28,'Base de Dados 30.22'!A:B,2,FALSE)</f>
        <v>GUARDANAPO</v>
      </c>
      <c r="H28" s="40" t="str">
        <f>VLOOKUP(F28,'Base de Dados 30.22'!A:C,3,FALSE)</f>
        <v>GUARDANAPO, Material: papel de seda, Comprimento: 14 cm, Largura: 14 cm, Unidade De Fornecimento: pacote com 500 unidades.</v>
      </c>
      <c r="I28" s="41">
        <f>COUNTIF('Base de Dados 30.22'!A:A,'Respostas Órgãos'!F28)</f>
        <v>3</v>
      </c>
      <c r="J28" s="41">
        <f>SUMIF('Base de Dados 30.22'!A:A,'Respostas Órgãos'!F28,'Base de Dados 30.22'!H:H)</f>
        <v>120</v>
      </c>
      <c r="K28" s="42" t="str">
        <f>VLOOKUP(F28,'Base de Dados 30.22'!A:D,4,FALSE)</f>
        <v>PACOTE</v>
      </c>
      <c r="L28" s="19">
        <f>SUMIF('Base de Dados 30.22'!K:K,'Respostas Órgãos'!F28&amp;" - "&amp;'Respostas Órgãos'!$I$4,'Base de Dados 30.22'!L:L)</f>
        <v>0</v>
      </c>
      <c r="M28" s="20"/>
      <c r="N28" s="43">
        <f t="shared" si="3"/>
        <v>0</v>
      </c>
      <c r="O28" s="44">
        <f t="shared" si="4"/>
        <v>0</v>
      </c>
      <c r="P28" s="45" t="str">
        <f t="shared" si="5"/>
        <v>Sem histórico de consumo</v>
      </c>
    </row>
    <row r="29" spans="1:16" ht="30" x14ac:dyDescent="0.25">
      <c r="A29" t="e">
        <f t="shared" si="0"/>
        <v>#N/A</v>
      </c>
      <c r="B29" t="e">
        <f>VLOOKUP(A29,'LISTA ÓRGÃO'!A:B,2,FALSE)</f>
        <v>#N/A</v>
      </c>
      <c r="C29" s="22">
        <f t="shared" si="1"/>
        <v>0</v>
      </c>
      <c r="D29" t="str">
        <f t="shared" si="2"/>
        <v>3.3.90.30.22.02.0033.000001-01</v>
      </c>
      <c r="E29" s="38">
        <f t="shared" si="6"/>
        <v>23</v>
      </c>
      <c r="F29" s="39" t="s">
        <v>288</v>
      </c>
      <c r="G29" s="40" t="str">
        <f>VLOOKUP(F29,'Base de Dados 30.22'!A:B,2,FALSE)</f>
        <v>PRENDEDOR CABELO</v>
      </c>
      <c r="H29" s="40" t="str">
        <f>VLOOKUP(F29,'Base de Dados 30.22'!A:C,3,FALSE)</f>
        <v>PRENDEDOR CABELO, Tipo: piranha, Tamanho: no mínimo 06cm, Cor: a escolher</v>
      </c>
      <c r="I29" s="41">
        <f>COUNTIF('Base de Dados 30.22'!A:A,'Respostas Órgãos'!F29)</f>
        <v>1</v>
      </c>
      <c r="J29" s="41">
        <f>SUMIF('Base de Dados 30.22'!A:A,'Respostas Órgãos'!F29,'Base de Dados 30.22'!H:H)</f>
        <v>750</v>
      </c>
      <c r="K29" s="42" t="str">
        <f>VLOOKUP(F29,'Base de Dados 30.22'!A:D,4,FALSE)</f>
        <v>UNIDADE</v>
      </c>
      <c r="L29" s="19">
        <f>SUMIF('Base de Dados 30.22'!K:K,'Respostas Órgãos'!F29&amp;" - "&amp;'Respostas Órgãos'!$I$4,'Base de Dados 30.22'!L:L)</f>
        <v>0</v>
      </c>
      <c r="M29" s="20"/>
      <c r="N29" s="43">
        <f t="shared" si="3"/>
        <v>0</v>
      </c>
      <c r="O29" s="44">
        <f t="shared" si="4"/>
        <v>0</v>
      </c>
      <c r="P29" s="45" t="str">
        <f t="shared" si="5"/>
        <v>Sem histórico de consumo</v>
      </c>
    </row>
    <row r="30" spans="1:16" ht="45" x14ac:dyDescent="0.25">
      <c r="A30" t="e">
        <f t="shared" si="0"/>
        <v>#N/A</v>
      </c>
      <c r="B30" t="e">
        <f>VLOOKUP(A30,'LISTA ÓRGÃO'!A:B,2,FALSE)</f>
        <v>#N/A</v>
      </c>
      <c r="C30" s="22">
        <f t="shared" si="1"/>
        <v>0</v>
      </c>
      <c r="D30" t="str">
        <f t="shared" si="2"/>
        <v>3.3.90.30.22.03.0002.000002-02</v>
      </c>
      <c r="E30" s="38">
        <f t="shared" si="6"/>
        <v>24</v>
      </c>
      <c r="F30" s="39" t="s">
        <v>296</v>
      </c>
      <c r="G30" s="40" t="str">
        <f>VLOOKUP(F30,'Base de Dados 30.22'!A:B,2,FALSE)</f>
        <v>SODA CÁUSTICA</v>
      </c>
      <c r="H30" s="40" t="str">
        <f>VLOOKUP(F30,'Base de Dados 30.22'!A:C,3,FALSE)</f>
        <v>SODA CÁUSTICA, Aspecto Físico: escamas brancas, Aplicação: limpeza geral, Unidade De Fornecimento: embalagem de 1kg.</v>
      </c>
      <c r="I30" s="41">
        <f>COUNTIF('Base de Dados 30.22'!A:A,'Respostas Órgãos'!F30)</f>
        <v>6</v>
      </c>
      <c r="J30" s="41">
        <f>SUMIF('Base de Dados 30.22'!A:A,'Respostas Órgãos'!F30,'Base de Dados 30.22'!H:H)</f>
        <v>50</v>
      </c>
      <c r="K30" s="42" t="str">
        <f>VLOOKUP(F30,'Base de Dados 30.22'!A:D,4,FALSE)</f>
        <v>UNIDADE</v>
      </c>
      <c r="L30" s="19">
        <f>SUMIF('Base de Dados 30.22'!K:K,'Respostas Órgãos'!F30&amp;" - "&amp;'Respostas Órgãos'!$I$4,'Base de Dados 30.22'!L:L)</f>
        <v>0</v>
      </c>
      <c r="M30" s="20"/>
      <c r="N30" s="43">
        <f t="shared" si="3"/>
        <v>0</v>
      </c>
      <c r="O30" s="44">
        <f t="shared" si="4"/>
        <v>0</v>
      </c>
      <c r="P30" s="45" t="str">
        <f t="shared" si="5"/>
        <v>Sem histórico de consumo</v>
      </c>
    </row>
    <row r="31" spans="1:16" ht="30" x14ac:dyDescent="0.25">
      <c r="A31" t="e">
        <f t="shared" si="0"/>
        <v>#N/A</v>
      </c>
      <c r="B31" t="e">
        <f>VLOOKUP(A31,'LISTA ÓRGÃO'!A:B,2,FALSE)</f>
        <v>#N/A</v>
      </c>
      <c r="C31" s="22">
        <f t="shared" si="1"/>
        <v>0</v>
      </c>
      <c r="D31" t="str">
        <f t="shared" si="2"/>
        <v>3.3.90.30.22.03.0009.000006-01</v>
      </c>
      <c r="E31" s="38">
        <f t="shared" si="6"/>
        <v>25</v>
      </c>
      <c r="F31" s="39" t="s">
        <v>285</v>
      </c>
      <c r="G31" s="40" t="str">
        <f>VLOOKUP(F31,'Base de Dados 30.22'!A:B,2,FALSE)</f>
        <v>PASTA SAPONÁCEA</v>
      </c>
      <c r="H31" s="40" t="str">
        <f>VLOOKUP(F31,'Base de Dados 30.22'!A:C,3,FALSE)</f>
        <v>PASTA SAPONÁCEA, Composição: Saponáceo, Unidade De Fornecimento: Pote com 500 gramas.</v>
      </c>
      <c r="I31" s="41">
        <f>COUNTIF('Base de Dados 30.22'!A:A,'Respostas Órgãos'!F31)</f>
        <v>5</v>
      </c>
      <c r="J31" s="41">
        <f>SUMIF('Base de Dados 30.22'!A:A,'Respostas Órgãos'!F31,'Base de Dados 30.22'!H:H)</f>
        <v>119</v>
      </c>
      <c r="K31" s="42" t="str">
        <f>VLOOKUP(F31,'Base de Dados 30.22'!A:D,4,FALSE)</f>
        <v>UNIDADE</v>
      </c>
      <c r="L31" s="19">
        <f>SUMIF('Base de Dados 30.22'!K:K,'Respostas Órgãos'!F31&amp;" - "&amp;'Respostas Órgãos'!$I$4,'Base de Dados 30.22'!L:L)</f>
        <v>0</v>
      </c>
      <c r="M31" s="20"/>
      <c r="N31" s="43">
        <f t="shared" si="3"/>
        <v>0</v>
      </c>
      <c r="O31" s="44">
        <f t="shared" si="4"/>
        <v>0</v>
      </c>
      <c r="P31" s="45" t="str">
        <f t="shared" si="5"/>
        <v>Sem histórico de consumo</v>
      </c>
    </row>
    <row r="32" spans="1:16" ht="45" x14ac:dyDescent="0.25">
      <c r="A32" t="e">
        <f t="shared" si="0"/>
        <v>#N/A</v>
      </c>
      <c r="B32" t="e">
        <f>VLOOKUP(A32,'LISTA ÓRGÃO'!A:B,2,FALSE)</f>
        <v>#N/A</v>
      </c>
      <c r="C32" s="22">
        <f t="shared" si="1"/>
        <v>0</v>
      </c>
      <c r="D32" t="str">
        <f t="shared" si="2"/>
        <v>3.3.90.30.22.03.0013.000007-01</v>
      </c>
      <c r="E32" s="38">
        <f t="shared" si="6"/>
        <v>26</v>
      </c>
      <c r="F32" s="39" t="s">
        <v>276</v>
      </c>
      <c r="G32" s="40" t="str">
        <f>VLOOKUP(F32,'Base de Dados 30.22'!A:B,2,FALSE)</f>
        <v>LUSTRA MÓVEIS</v>
      </c>
      <c r="H32" s="40" t="str">
        <f>VLOOKUP(F32,'Base de Dados 30.22'!A:C,3,FALSE)</f>
        <v>LUSTRA MÓVEIS, Composição: fragrância e preservantes, Características: limpeza, brilho e proteção, Aspecto Físico: líquido, Unidade De Fornecimento: frasco de 200 ml.</v>
      </c>
      <c r="I32" s="41">
        <f>COUNTIF('Base de Dados 30.22'!A:A,'Respostas Órgãos'!F32)</f>
        <v>2</v>
      </c>
      <c r="J32" s="41">
        <f>SUMIF('Base de Dados 30.22'!A:A,'Respostas Órgãos'!F32,'Base de Dados 30.22'!H:H)</f>
        <v>54</v>
      </c>
      <c r="K32" s="42" t="str">
        <f>VLOOKUP(F32,'Base de Dados 30.22'!A:D,4,FALSE)</f>
        <v>FRASCO</v>
      </c>
      <c r="L32" s="19">
        <f>SUMIF('Base de Dados 30.22'!K:K,'Respostas Órgãos'!F32&amp;" - "&amp;'Respostas Órgãos'!$I$4,'Base de Dados 30.22'!L:L)</f>
        <v>0</v>
      </c>
      <c r="M32" s="20"/>
      <c r="N32" s="43">
        <f t="shared" si="3"/>
        <v>0</v>
      </c>
      <c r="O32" s="44">
        <f t="shared" si="4"/>
        <v>0</v>
      </c>
      <c r="P32" s="45" t="str">
        <f t="shared" si="5"/>
        <v>Sem histórico de consumo</v>
      </c>
    </row>
    <row r="33" spans="1:16" ht="45" x14ac:dyDescent="0.25">
      <c r="A33" t="e">
        <f t="shared" si="0"/>
        <v>#N/A</v>
      </c>
      <c r="B33" t="e">
        <f>VLOOKUP(A33,'LISTA ÓRGÃO'!A:B,2,FALSE)</f>
        <v>#N/A</v>
      </c>
      <c r="C33" s="22">
        <f t="shared" si="1"/>
        <v>0</v>
      </c>
      <c r="D33" t="str">
        <f t="shared" si="2"/>
        <v>3.3.90.30.22.03.0020.000024-01</v>
      </c>
      <c r="E33" s="38">
        <f t="shared" si="6"/>
        <v>27</v>
      </c>
      <c r="F33" s="39" t="s">
        <v>196</v>
      </c>
      <c r="G33" s="40" t="str">
        <f>VLOOKUP(F33,'Base de Dados 30.22'!A:B,2,FALSE)</f>
        <v>CERA</v>
      </c>
      <c r="H33" s="40" t="str">
        <f>VLOOKUP(F33,'Base de Dados 30.22'!A:C,3,FALSE)</f>
        <v>CERA, Composição: líquida, Aplicação: para assoalho, Características Adicionais: incolor, Unidade De Fornecimento: embalagem com 750ml.</v>
      </c>
      <c r="I33" s="41">
        <f>COUNTIF('Base de Dados 30.22'!A:A,'Respostas Órgãos'!F33)</f>
        <v>3</v>
      </c>
      <c r="J33" s="41">
        <f>SUMIF('Base de Dados 30.22'!A:A,'Respostas Órgãos'!F33,'Base de Dados 30.22'!H:H)</f>
        <v>206</v>
      </c>
      <c r="K33" s="42" t="str">
        <f>VLOOKUP(F33,'Base de Dados 30.22'!A:D,4,FALSE)</f>
        <v>UNIDADE</v>
      </c>
      <c r="L33" s="19">
        <f>SUMIF('Base de Dados 30.22'!K:K,'Respostas Órgãos'!F33&amp;" - "&amp;'Respostas Órgãos'!$I$4,'Base de Dados 30.22'!L:L)</f>
        <v>0</v>
      </c>
      <c r="M33" s="20"/>
      <c r="N33" s="43">
        <f t="shared" si="3"/>
        <v>0</v>
      </c>
      <c r="O33" s="44">
        <f t="shared" si="4"/>
        <v>0</v>
      </c>
      <c r="P33" s="45" t="str">
        <f t="shared" si="5"/>
        <v>Sem histórico de consumo</v>
      </c>
    </row>
    <row r="34" spans="1:16" ht="45" x14ac:dyDescent="0.25">
      <c r="A34" t="e">
        <f t="shared" si="0"/>
        <v>#N/A</v>
      </c>
      <c r="B34" t="e">
        <f>VLOOKUP(A34,'LISTA ÓRGÃO'!A:B,2,FALSE)</f>
        <v>#N/A</v>
      </c>
      <c r="C34" s="22">
        <f t="shared" si="1"/>
        <v>0</v>
      </c>
      <c r="D34" t="str">
        <f t="shared" si="2"/>
        <v>3.3.90.30.22.05.0004.000005-01</v>
      </c>
      <c r="E34" s="38">
        <f t="shared" si="6"/>
        <v>28</v>
      </c>
      <c r="F34" s="39" t="s">
        <v>343</v>
      </c>
      <c r="G34" s="40" t="str">
        <f>VLOOKUP(F34,'Base de Dados 30.22'!A:B,2,FALSE)</f>
        <v>BANHEIRA</v>
      </c>
      <c r="H34" s="40" t="str">
        <f>VLOOKUP(F34,'Base de Dados 30.22'!A:C,3,FALSE)</f>
        <v>BANHEIRA, Características: infantil, para banho, em plástico rígido, capacidade de 20 litros, cor a escolher. unidade de fornecimento: unidade</v>
      </c>
      <c r="I34" s="41">
        <f>COUNTIF('Base de Dados 30.22'!A:A,'Respostas Órgãos'!F34)</f>
        <v>3</v>
      </c>
      <c r="J34" s="41">
        <f>SUMIF('Base de Dados 30.22'!A:A,'Respostas Órgãos'!F34,'Base de Dados 30.22'!H:H)</f>
        <v>17</v>
      </c>
      <c r="K34" s="42" t="str">
        <f>VLOOKUP(F34,'Base de Dados 30.22'!A:D,4,FALSE)</f>
        <v>UNIDADE</v>
      </c>
      <c r="L34" s="19">
        <f>SUMIF('Base de Dados 30.22'!K:K,'Respostas Órgãos'!F34&amp;" - "&amp;'Respostas Órgãos'!$I$4,'Base de Dados 30.22'!L:L)</f>
        <v>0</v>
      </c>
      <c r="M34" s="20"/>
      <c r="N34" s="43">
        <f t="shared" si="3"/>
        <v>0</v>
      </c>
      <c r="O34" s="44">
        <f t="shared" si="4"/>
        <v>0</v>
      </c>
      <c r="P34" s="45" t="str">
        <f t="shared" si="5"/>
        <v>Sem histórico de consumo</v>
      </c>
    </row>
    <row r="35" spans="1:16" ht="60" x14ac:dyDescent="0.25">
      <c r="A35" t="e">
        <f t="shared" si="0"/>
        <v>#N/A</v>
      </c>
      <c r="B35" t="e">
        <f>VLOOKUP(A35,'LISTA ÓRGÃO'!A:B,2,FALSE)</f>
        <v>#N/A</v>
      </c>
      <c r="C35" s="22">
        <f t="shared" si="1"/>
        <v>0</v>
      </c>
      <c r="D35" t="str">
        <f t="shared" si="2"/>
        <v>3.3.90.30.22.05.0004.000006-01</v>
      </c>
      <c r="E35" s="38">
        <f t="shared" si="6"/>
        <v>29</v>
      </c>
      <c r="F35" s="39" t="s">
        <v>346</v>
      </c>
      <c r="G35" s="40" t="str">
        <f>VLOOKUP(F35,'Base de Dados 30.22'!A:B,2,FALSE)</f>
        <v>BANHEIRA</v>
      </c>
      <c r="H35" s="40" t="str">
        <f>VLOOKUP(F35,'Base de Dados 30.22'!A:C,3,FALSE)</f>
        <v>BANHEIRA, Características: infantil, para banho, empPlástico rígido, capacidade de 20 litros, cor a escolher, com saboneteira, mangueira e suporte com capacidade máxima do suporte: 30 kg.</v>
      </c>
      <c r="I35" s="41">
        <f>COUNTIF('Base de Dados 30.22'!A:A,'Respostas Órgãos'!F35)</f>
        <v>1</v>
      </c>
      <c r="J35" s="41">
        <f>SUMIF('Base de Dados 30.22'!A:A,'Respostas Órgãos'!F35,'Base de Dados 30.22'!H:H)</f>
        <v>5</v>
      </c>
      <c r="K35" s="42" t="str">
        <f>VLOOKUP(F35,'Base de Dados 30.22'!A:D,4,FALSE)</f>
        <v>UNIDADE</v>
      </c>
      <c r="L35" s="19">
        <f>SUMIF('Base de Dados 30.22'!K:K,'Respostas Órgãos'!F35&amp;" - "&amp;'Respostas Órgãos'!$I$4,'Base de Dados 30.22'!L:L)</f>
        <v>0</v>
      </c>
      <c r="M35" s="20"/>
      <c r="N35" s="43">
        <f t="shared" si="3"/>
        <v>0</v>
      </c>
      <c r="O35" s="44">
        <f t="shared" si="4"/>
        <v>0</v>
      </c>
      <c r="P35" s="45" t="str">
        <f t="shared" si="5"/>
        <v>Sem histórico de consumo</v>
      </c>
    </row>
    <row r="36" spans="1:16" ht="45" x14ac:dyDescent="0.25">
      <c r="A36" t="e">
        <f t="shared" si="0"/>
        <v>#N/A</v>
      </c>
      <c r="B36" t="e">
        <f>VLOOKUP(A36,'LISTA ÓRGÃO'!A:B,2,FALSE)</f>
        <v>#N/A</v>
      </c>
      <c r="C36" s="22">
        <f t="shared" si="1"/>
        <v>0</v>
      </c>
      <c r="D36" t="str">
        <f t="shared" si="2"/>
        <v>3.3.90.30.22.01.0087.000001-01</v>
      </c>
      <c r="E36" s="38">
        <f t="shared" si="6"/>
        <v>30</v>
      </c>
      <c r="F36" s="39" t="s">
        <v>348</v>
      </c>
      <c r="G36" s="40" t="str">
        <f>VLOOKUP(F36,'Base de Dados 30.22'!A:B,2,FALSE)</f>
        <v>SABONETEIRA</v>
      </c>
      <c r="H36" s="40" t="str">
        <f>VLOOKUP(F36,'Base de Dados 30.22'!A:C,3,FALSE)</f>
        <v>SABONETEIRA, Material: plástico, Capacidade: 01 barra de sabonete 90g, Características Adicionais: com tampa, incolor.</v>
      </c>
      <c r="I36" s="41">
        <f>COUNTIF('Base de Dados 30.22'!A:A,'Respostas Órgãos'!F36)</f>
        <v>1</v>
      </c>
      <c r="J36" s="41">
        <f>SUMIF('Base de Dados 30.22'!A:A,'Respostas Órgãos'!F36,'Base de Dados 30.22'!H:H)</f>
        <v>0</v>
      </c>
      <c r="K36" s="42" t="str">
        <f>VLOOKUP(F36,'Base de Dados 30.22'!A:D,4,FALSE)</f>
        <v>unidade</v>
      </c>
      <c r="L36" s="19">
        <f>SUMIF('Base de Dados 30.22'!K:K,'Respostas Órgãos'!F36&amp;" - "&amp;'Respostas Órgãos'!$I$4,'Base de Dados 30.22'!L:L)</f>
        <v>0</v>
      </c>
      <c r="M36" s="20"/>
      <c r="N36" s="43">
        <f t="shared" si="3"/>
        <v>0</v>
      </c>
      <c r="O36" s="44">
        <f t="shared" si="4"/>
        <v>0</v>
      </c>
      <c r="P36" s="45" t="str">
        <f t="shared" si="5"/>
        <v>Sem histórico de consumo</v>
      </c>
    </row>
    <row r="37" spans="1:16" ht="30" x14ac:dyDescent="0.25">
      <c r="A37" t="e">
        <f t="shared" si="0"/>
        <v>#N/A</v>
      </c>
      <c r="B37" t="e">
        <f>VLOOKUP(A37,'LISTA ÓRGÃO'!A:B,2,FALSE)</f>
        <v>#N/A</v>
      </c>
      <c r="C37" s="22">
        <f t="shared" si="1"/>
        <v>0</v>
      </c>
      <c r="D37" t="str">
        <f t="shared" si="2"/>
        <v>3.3.90.30.22.03.0080.000002-01</v>
      </c>
      <c r="E37" s="38">
        <f t="shared" si="6"/>
        <v>31</v>
      </c>
      <c r="F37" s="39" t="s">
        <v>308</v>
      </c>
      <c r="G37" s="40" t="str">
        <f>VLOOKUP(F37,'Base de Dados 30.22'!A:B,2,FALSE)</f>
        <v>SOLVENTE ECOLÓGICO</v>
      </c>
      <c r="H37" s="40" t="str">
        <f>VLOOKUP(F37,'Base de Dados 30.22'!A:C,3,FALSE)</f>
        <v>SOLVENTE ECOLÓGICO, Aplicação: Limpeza e desengraxe geral, Unidade De Fornecimento: Embalagem de 20 litros.</v>
      </c>
      <c r="I37" s="41">
        <f>COUNTIF('Base de Dados 30.22'!A:A,'Respostas Órgãos'!F37)</f>
        <v>1</v>
      </c>
      <c r="J37" s="41">
        <f>SUMIF('Base de Dados 30.22'!A:A,'Respostas Órgãos'!F37,'Base de Dados 30.22'!H:H)</f>
        <v>0</v>
      </c>
      <c r="K37" s="42" t="str">
        <f>VLOOKUP(F37,'Base de Dados 30.22'!A:D,4,FALSE)</f>
        <v>unidade</v>
      </c>
      <c r="L37" s="19">
        <f>SUMIF('Base de Dados 30.22'!K:K,'Respostas Órgãos'!F37&amp;" - "&amp;'Respostas Órgãos'!$I$4,'Base de Dados 30.22'!L:L)</f>
        <v>0</v>
      </c>
      <c r="M37" s="20"/>
      <c r="N37" s="43">
        <f t="shared" si="3"/>
        <v>0</v>
      </c>
      <c r="O37" s="44">
        <f t="shared" si="4"/>
        <v>0</v>
      </c>
      <c r="P37" s="45" t="str">
        <f t="shared" si="5"/>
        <v>Sem histórico de consumo</v>
      </c>
    </row>
    <row r="38" spans="1:16" ht="30" x14ac:dyDescent="0.25">
      <c r="A38" t="e">
        <f t="shared" si="0"/>
        <v>#N/A</v>
      </c>
      <c r="B38" t="e">
        <f>VLOOKUP(A38,'LISTA ÓRGÃO'!A:B,2,FALSE)</f>
        <v>#N/A</v>
      </c>
      <c r="C38" s="22">
        <f t="shared" si="1"/>
        <v>0</v>
      </c>
      <c r="D38" t="str">
        <f t="shared" si="2"/>
        <v>3.3.90.30.22.03.0081.000002-01</v>
      </c>
      <c r="E38" s="38">
        <f t="shared" si="6"/>
        <v>32</v>
      </c>
      <c r="F38" s="39" t="s">
        <v>305</v>
      </c>
      <c r="G38" s="40" t="str">
        <f>VLOOKUP(F38,'Base de Dados 30.22'!A:B,2,FALSE)</f>
        <v>BARRILHA</v>
      </c>
      <c r="H38" s="40" t="str">
        <f>VLOOKUP(F38,'Base de Dados 30.22'!A:C,3,FALSE)</f>
        <v>BARRILHA, Aplicação: tratamento de água, Unidade De Fornecimento: saco com 25 kg.</v>
      </c>
      <c r="I38" s="41">
        <f>COUNTIF('Base de Dados 30.22'!A:A,'Respostas Órgãos'!F38)</f>
        <v>1</v>
      </c>
      <c r="J38" s="41">
        <f>SUMIF('Base de Dados 30.22'!A:A,'Respostas Órgãos'!F38,'Base de Dados 30.22'!H:H)</f>
        <v>0</v>
      </c>
      <c r="K38" s="42" t="str">
        <f>VLOOKUP(F38,'Base de Dados 30.22'!A:D,4,FALSE)</f>
        <v>saco</v>
      </c>
      <c r="L38" s="19">
        <f>SUMIF('Base de Dados 30.22'!K:K,'Respostas Órgãos'!F38&amp;" - "&amp;'Respostas Órgãos'!$I$4,'Base de Dados 30.22'!L:L)</f>
        <v>0</v>
      </c>
      <c r="M38" s="20"/>
      <c r="N38" s="43">
        <f t="shared" si="3"/>
        <v>0</v>
      </c>
      <c r="O38" s="44">
        <f t="shared" si="4"/>
        <v>0</v>
      </c>
      <c r="P38" s="45" t="str">
        <f t="shared" si="5"/>
        <v>Sem histórico de consumo</v>
      </c>
    </row>
    <row r="39" spans="1:16" ht="45" x14ac:dyDescent="0.25">
      <c r="A39" t="e">
        <f t="shared" si="0"/>
        <v>#N/A</v>
      </c>
      <c r="B39" t="e">
        <f>VLOOKUP(A39,'LISTA ÓRGÃO'!A:B,2,FALSE)</f>
        <v>#N/A</v>
      </c>
      <c r="C39" s="22">
        <f t="shared" si="1"/>
        <v>0</v>
      </c>
      <c r="D39" t="str">
        <f t="shared" si="2"/>
        <v>3.3.90.30.22.03.0114.000001-01</v>
      </c>
      <c r="E39" s="38">
        <f t="shared" si="6"/>
        <v>33</v>
      </c>
      <c r="F39" s="39" t="s">
        <v>307</v>
      </c>
      <c r="G39" s="40" t="str">
        <f>VLOOKUP(F39,'Base de Dados 30.22'!A:B,2,FALSE)</f>
        <v>DESODORIZANTE SANITÁRIO</v>
      </c>
      <c r="H39" s="40" t="str">
        <f>VLOOKUP(F39,'Base de Dados 30.22'!A:C,3,FALSE)</f>
        <v>DESODORIZANTE SANITÁRIO, Aspecto Físico: sólido, Fragrância: a escolher, Unidade De Fornecimento: embalagem entre 25 e 40 gramas.</v>
      </c>
      <c r="I39" s="41">
        <f>COUNTIF('Base de Dados 30.22'!A:A,'Respostas Órgãos'!F39)</f>
        <v>1</v>
      </c>
      <c r="J39" s="41">
        <f>SUMIF('Base de Dados 30.22'!A:A,'Respostas Órgãos'!F39,'Base de Dados 30.22'!H:H)</f>
        <v>20</v>
      </c>
      <c r="K39" s="42" t="str">
        <f>VLOOKUP(F39,'Base de Dados 30.22'!A:D,4,FALSE)</f>
        <v>unidade</v>
      </c>
      <c r="L39" s="19">
        <f>SUMIF('Base de Dados 30.22'!K:K,'Respostas Órgãos'!F39&amp;" - "&amp;'Respostas Órgãos'!$I$4,'Base de Dados 30.22'!L:L)</f>
        <v>0</v>
      </c>
      <c r="M39" s="20"/>
      <c r="N39" s="43">
        <f t="shared" si="3"/>
        <v>0</v>
      </c>
      <c r="O39" s="44">
        <f t="shared" si="4"/>
        <v>0</v>
      </c>
      <c r="P39" s="45" t="str">
        <f t="shared" si="5"/>
        <v>Sem histórico de consumo</v>
      </c>
    </row>
    <row r="40" spans="1:16" ht="45" x14ac:dyDescent="0.25">
      <c r="A40" t="e">
        <f t="shared" si="0"/>
        <v>#N/A</v>
      </c>
      <c r="B40" t="e">
        <f>VLOOKUP(A40,'LISTA ÓRGÃO'!A:B,2,FALSE)</f>
        <v>#N/A</v>
      </c>
      <c r="C40" s="22">
        <f t="shared" ref="C40:C41" si="7">N40</f>
        <v>0</v>
      </c>
      <c r="D40" t="str">
        <f t="shared" ref="D40:D41" si="8">F40</f>
        <v>3.3.90.30.22.04.0001.000009-01</v>
      </c>
      <c r="E40" s="38">
        <f t="shared" si="6"/>
        <v>34</v>
      </c>
      <c r="F40" s="39" t="s">
        <v>306</v>
      </c>
      <c r="G40" s="40" t="str">
        <f>VLOOKUP(F40,'Base de Dados 30.22'!A:B,2,FALSE)</f>
        <v>CREME CONDICIONADOR CABELOS</v>
      </c>
      <c r="H40" s="40" t="str">
        <f>VLOOKUP(F40,'Base de Dados 30.22'!A:C,3,FALSE)</f>
        <v>CREME CONDICIONADOR CABELOS, Composição: Neutro, Aplicação: Todos os tipos de cabelos, Unidade De Fornecimento: Frasco com 300 ml.</v>
      </c>
      <c r="I40" s="41">
        <f>COUNTIF('Base de Dados 30.22'!A:A,'Respostas Órgãos'!F40)</f>
        <v>1</v>
      </c>
      <c r="J40" s="41">
        <f>SUMIF('Base de Dados 30.22'!A:A,'Respostas Órgãos'!F40,'Base de Dados 30.22'!H:H)</f>
        <v>0</v>
      </c>
      <c r="K40" s="42" t="str">
        <f>VLOOKUP(F40,'Base de Dados 30.22'!A:D,4,FALSE)</f>
        <v>frasco</v>
      </c>
      <c r="L40" s="19">
        <f>SUMIF('Base de Dados 30.22'!K:K,'Respostas Órgãos'!F40&amp;" - "&amp;'Respostas Órgãos'!$I$4,'Base de Dados 30.22'!L:L)</f>
        <v>0</v>
      </c>
      <c r="M40" s="20"/>
      <c r="N40" s="43">
        <f t="shared" ref="N40:N41" si="9">IF(M40="",L40,M40)</f>
        <v>0</v>
      </c>
      <c r="O40" s="44">
        <f t="shared" ref="O40:O41" si="10">N40-L40</f>
        <v>0</v>
      </c>
      <c r="P40" s="45" t="str">
        <f t="shared" ref="P40:P41" si="11">IF(ISERROR((N40-L40)/L40),"Sem histórico de consumo",(N40-L40)/L40)</f>
        <v>Sem histórico de consumo</v>
      </c>
    </row>
    <row r="41" spans="1:16" ht="105" x14ac:dyDescent="0.25">
      <c r="A41" t="e">
        <f t="shared" si="0"/>
        <v>#N/A</v>
      </c>
      <c r="B41" t="e">
        <f>VLOOKUP(A41,'LISTA ÓRGÃO'!A:B,2,FALSE)</f>
        <v>#N/A</v>
      </c>
      <c r="C41" s="22">
        <f t="shared" si="7"/>
        <v>0</v>
      </c>
      <c r="D41" t="str">
        <f t="shared" si="8"/>
        <v>3.3.90.30.22.05.0003.000002-01</v>
      </c>
      <c r="E41" s="38">
        <f t="shared" si="6"/>
        <v>35</v>
      </c>
      <c r="F41" s="39" t="s">
        <v>349</v>
      </c>
      <c r="G41" s="40" t="str">
        <f>VLOOKUP(F41,'Base de Dados 30.22'!A:B,2,FALSE)</f>
        <v>LENÇO UMEDECIDO</v>
      </c>
      <c r="H41" s="40" t="str">
        <f>VLOOKUP(F41,'Base de Dados 30.22'!A:C,3,FALSE)</f>
        <v>LENÇO UMEDECIDO, Medidas: no minimo 17cmX11cm, Tecido: confeccionado de tecido não tecido (TNT), Características Adicionais: dermatológicamente testado, elaborado com ingredientes não alcoólicos, indicado para uso diário do bebê, embalagem plástica, com flip, podendo ser reabastecida pelo rerfil, contendo no mínimo 70 unidades.</v>
      </c>
      <c r="I41" s="41">
        <f>COUNTIF('Base de Dados 30.22'!A:A,'Respostas Órgãos'!F41)</f>
        <v>1</v>
      </c>
      <c r="J41" s="41">
        <f>SUMIF('Base de Dados 30.22'!A:A,'Respostas Órgãos'!F41,'Base de Dados 30.22'!H:H)</f>
        <v>0</v>
      </c>
      <c r="K41" s="42" t="str">
        <f>VLOOKUP(F41,'Base de Dados 30.22'!A:D,4,FALSE)</f>
        <v>pacote</v>
      </c>
      <c r="L41" s="19">
        <f>SUMIF('Base de Dados 30.22'!K:K,'Respostas Órgãos'!F41&amp;" - "&amp;'Respostas Órgãos'!$I$4,'Base de Dados 30.22'!L:L)</f>
        <v>0</v>
      </c>
      <c r="M41" s="20"/>
      <c r="N41" s="43">
        <f t="shared" si="9"/>
        <v>0</v>
      </c>
      <c r="O41" s="44">
        <f t="shared" si="10"/>
        <v>0</v>
      </c>
      <c r="P41" s="45" t="str">
        <f t="shared" si="11"/>
        <v>Sem histórico de consumo</v>
      </c>
    </row>
  </sheetData>
  <sheetProtection password="C621" sheet="1" objects="1" scenarios="1"/>
  <sortState ref="F7:F42">
    <sortCondition ref="F7:F42"/>
  </sortState>
  <mergeCells count="9">
    <mergeCell ref="E1:P1"/>
    <mergeCell ref="E2:P2"/>
    <mergeCell ref="E3:P3"/>
    <mergeCell ref="K4:N5"/>
    <mergeCell ref="O4:P5"/>
    <mergeCell ref="G4:H4"/>
    <mergeCell ref="E4:F4"/>
    <mergeCell ref="E5:F5"/>
    <mergeCell ref="G5:H5"/>
  </mergeCells>
  <conditionalFormatting sqref="P20:P41">
    <cfRule type="cellIs" dxfId="5" priority="6" operator="greaterThanOrEqual">
      <formula>0.5</formula>
    </cfRule>
  </conditionalFormatting>
  <conditionalFormatting sqref="L7:L41">
    <cfRule type="cellIs" dxfId="4" priority="4" operator="greaterThan">
      <formula>0</formula>
    </cfRule>
    <cfRule type="cellIs" dxfId="3" priority="5" operator="equal">
      <formula>0</formula>
    </cfRule>
  </conditionalFormatting>
  <conditionalFormatting sqref="L7:L41">
    <cfRule type="cellIs" dxfId="2" priority="2" operator="greaterThan">
      <formula>0</formula>
    </cfRule>
    <cfRule type="cellIs" dxfId="1" priority="3" operator="equal">
      <formula>0</formula>
    </cfRule>
  </conditionalFormatting>
  <conditionalFormatting sqref="P7:P19">
    <cfRule type="cellIs" dxfId="0" priority="1" operator="greaterThanOrEqual">
      <formula>0.5</formula>
    </cfRule>
  </conditionalFormatting>
  <dataValidations count="1">
    <dataValidation type="list" allowBlank="1" showInputMessage="1" showErrorMessage="1" sqref="G4">
      <formula1>ÓRGÃOS</formula1>
    </dataValidation>
  </dataValidations>
  <pageMargins left="0.51181102362204722" right="0.51181102362204722" top="0.78740157480314965" bottom="0.78740157480314965" header="0.31496062992125984" footer="0.31496062992125984"/>
  <pageSetup paperSize="9" scale="69" fitToHeight="0" orientation="landscape" r:id="rId1"/>
  <headerFooter>
    <oddHeader>&amp;L&amp;G</oddHeader>
    <oddFooter>&amp;C&amp;D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opLeftCell="A70" workbookViewId="0">
      <selection activeCell="B91" sqref="B91"/>
    </sheetView>
  </sheetViews>
  <sheetFormatPr defaultRowHeight="15" x14ac:dyDescent="0.25"/>
  <cols>
    <col min="1" max="1" width="9.140625" style="18"/>
    <col min="2" max="2" width="70.85546875" style="18" bestFit="1" customWidth="1"/>
    <col min="3" max="3" width="6.42578125" style="18" customWidth="1"/>
    <col min="4" max="4" width="15.42578125" style="18" bestFit="1" customWidth="1"/>
    <col min="5" max="16384" width="9.140625" style="18"/>
  </cols>
  <sheetData>
    <row r="1" spans="1:4" x14ac:dyDescent="0.25">
      <c r="A1" s="18" t="s">
        <v>63</v>
      </c>
      <c r="B1" s="18" t="s">
        <v>64</v>
      </c>
      <c r="C1" s="34" t="s">
        <v>170</v>
      </c>
      <c r="D1" s="34" t="s">
        <v>169</v>
      </c>
    </row>
    <row r="2" spans="1:4" x14ac:dyDescent="0.25">
      <c r="A2" s="18">
        <v>147</v>
      </c>
      <c r="B2" s="18" t="s">
        <v>82</v>
      </c>
      <c r="C2" s="18">
        <f t="shared" ref="C2:C33" si="0">A2</f>
        <v>147</v>
      </c>
      <c r="D2" s="34" t="s">
        <v>166</v>
      </c>
    </row>
    <row r="3" spans="1:4" x14ac:dyDescent="0.25">
      <c r="A3" s="18">
        <v>367</v>
      </c>
      <c r="B3" s="18" t="s">
        <v>83</v>
      </c>
      <c r="C3" s="18">
        <f t="shared" si="0"/>
        <v>367</v>
      </c>
      <c r="D3" s="34" t="s">
        <v>166</v>
      </c>
    </row>
    <row r="4" spans="1:4" x14ac:dyDescent="0.25">
      <c r="A4" s="18">
        <v>300</v>
      </c>
      <c r="B4" s="18" t="s">
        <v>85</v>
      </c>
      <c r="C4" s="18">
        <f t="shared" si="0"/>
        <v>300</v>
      </c>
      <c r="D4" s="34" t="s">
        <v>166</v>
      </c>
    </row>
    <row r="5" spans="1:4" x14ac:dyDescent="0.25">
      <c r="A5" s="18">
        <v>133</v>
      </c>
      <c r="B5" s="18" t="s">
        <v>86</v>
      </c>
      <c r="C5" s="18">
        <f t="shared" si="0"/>
        <v>133</v>
      </c>
      <c r="D5" s="34" t="s">
        <v>166</v>
      </c>
    </row>
    <row r="6" spans="1:4" x14ac:dyDescent="0.25">
      <c r="A6" s="18">
        <v>138</v>
      </c>
      <c r="B6" s="18" t="s">
        <v>87</v>
      </c>
      <c r="C6" s="18">
        <f t="shared" si="0"/>
        <v>138</v>
      </c>
      <c r="D6" s="34" t="s">
        <v>166</v>
      </c>
    </row>
    <row r="7" spans="1:4" x14ac:dyDescent="0.25">
      <c r="A7" s="18">
        <v>308</v>
      </c>
      <c r="B7" s="18" t="s">
        <v>88</v>
      </c>
      <c r="C7" s="18">
        <f t="shared" si="0"/>
        <v>308</v>
      </c>
      <c r="D7" s="34" t="s">
        <v>166</v>
      </c>
    </row>
    <row r="8" spans="1:4" x14ac:dyDescent="0.25">
      <c r="A8" s="18">
        <v>135</v>
      </c>
      <c r="B8" s="18" t="s">
        <v>89</v>
      </c>
      <c r="C8" s="18">
        <f t="shared" si="0"/>
        <v>135</v>
      </c>
      <c r="D8" s="34" t="s">
        <v>166</v>
      </c>
    </row>
    <row r="9" spans="1:4" x14ac:dyDescent="0.25">
      <c r="A9" s="18">
        <v>142</v>
      </c>
      <c r="B9" s="18" t="s">
        <v>90</v>
      </c>
      <c r="C9" s="18">
        <f t="shared" si="0"/>
        <v>142</v>
      </c>
      <c r="D9" s="34" t="s">
        <v>166</v>
      </c>
    </row>
    <row r="10" spans="1:4" x14ac:dyDescent="0.25">
      <c r="A10" s="18">
        <v>143</v>
      </c>
      <c r="B10" s="18" t="s">
        <v>91</v>
      </c>
      <c r="C10" s="18">
        <f t="shared" si="0"/>
        <v>143</v>
      </c>
      <c r="D10" s="34" t="s">
        <v>166</v>
      </c>
    </row>
    <row r="11" spans="1:4" x14ac:dyDescent="0.25">
      <c r="A11" s="18">
        <v>144</v>
      </c>
      <c r="B11" s="18" t="s">
        <v>92</v>
      </c>
      <c r="C11" s="18">
        <f t="shared" si="0"/>
        <v>144</v>
      </c>
      <c r="D11" s="34" t="s">
        <v>166</v>
      </c>
    </row>
    <row r="12" spans="1:4" x14ac:dyDescent="0.25">
      <c r="A12" s="18">
        <v>134</v>
      </c>
      <c r="B12" s="18" t="s">
        <v>93</v>
      </c>
      <c r="C12" s="18">
        <f t="shared" si="0"/>
        <v>134</v>
      </c>
      <c r="D12" s="34" t="s">
        <v>166</v>
      </c>
    </row>
    <row r="13" spans="1:4" x14ac:dyDescent="0.25">
      <c r="A13" s="18">
        <v>304</v>
      </c>
      <c r="B13" s="18" t="s">
        <v>94</v>
      </c>
      <c r="C13" s="18">
        <f t="shared" si="0"/>
        <v>304</v>
      </c>
      <c r="D13" s="34" t="s">
        <v>166</v>
      </c>
    </row>
    <row r="14" spans="1:4" x14ac:dyDescent="0.25">
      <c r="A14" s="18">
        <v>132</v>
      </c>
      <c r="B14" s="18" t="s">
        <v>95</v>
      </c>
      <c r="C14" s="18">
        <f t="shared" si="0"/>
        <v>132</v>
      </c>
      <c r="D14" s="34" t="s">
        <v>166</v>
      </c>
    </row>
    <row r="15" spans="1:4" x14ac:dyDescent="0.25">
      <c r="A15" s="18">
        <v>366</v>
      </c>
      <c r="B15" s="18" t="s">
        <v>96</v>
      </c>
      <c r="C15" s="18">
        <f t="shared" si="0"/>
        <v>366</v>
      </c>
      <c r="D15" s="34" t="s">
        <v>166</v>
      </c>
    </row>
    <row r="16" spans="1:4" x14ac:dyDescent="0.25">
      <c r="A16" s="18">
        <v>139</v>
      </c>
      <c r="B16" s="18" t="s">
        <v>97</v>
      </c>
      <c r="C16" s="18">
        <f t="shared" si="0"/>
        <v>139</v>
      </c>
      <c r="D16" s="34" t="s">
        <v>166</v>
      </c>
    </row>
    <row r="17" spans="1:4" x14ac:dyDescent="0.25">
      <c r="A17" s="18">
        <v>131</v>
      </c>
      <c r="B17" s="18" t="s">
        <v>98</v>
      </c>
      <c r="C17" s="18">
        <f t="shared" si="0"/>
        <v>131</v>
      </c>
      <c r="D17" s="34" t="s">
        <v>166</v>
      </c>
    </row>
    <row r="18" spans="1:4" x14ac:dyDescent="0.25">
      <c r="A18" s="18">
        <v>137</v>
      </c>
      <c r="B18" s="18" t="s">
        <v>99</v>
      </c>
      <c r="C18" s="18">
        <f t="shared" si="0"/>
        <v>137</v>
      </c>
      <c r="D18" s="34" t="s">
        <v>166</v>
      </c>
    </row>
    <row r="19" spans="1:4" x14ac:dyDescent="0.25">
      <c r="A19" s="18">
        <v>307</v>
      </c>
      <c r="B19" s="18" t="s">
        <v>100</v>
      </c>
      <c r="C19" s="18">
        <f t="shared" si="0"/>
        <v>307</v>
      </c>
      <c r="D19" s="34" t="s">
        <v>166</v>
      </c>
    </row>
    <row r="20" spans="1:4" x14ac:dyDescent="0.25">
      <c r="A20" s="18">
        <v>149</v>
      </c>
      <c r="B20" s="18" t="s">
        <v>101</v>
      </c>
      <c r="C20" s="18">
        <f t="shared" si="0"/>
        <v>149</v>
      </c>
      <c r="D20" s="34" t="s">
        <v>166</v>
      </c>
    </row>
    <row r="21" spans="1:4" x14ac:dyDescent="0.25">
      <c r="A21" s="18">
        <v>146</v>
      </c>
      <c r="B21" s="18" t="s">
        <v>102</v>
      </c>
      <c r="C21" s="18">
        <f t="shared" si="0"/>
        <v>146</v>
      </c>
      <c r="D21" s="34" t="s">
        <v>166</v>
      </c>
    </row>
    <row r="22" spans="1:4" x14ac:dyDescent="0.25">
      <c r="A22" s="18">
        <v>136</v>
      </c>
      <c r="B22" s="18" t="s">
        <v>103</v>
      </c>
      <c r="C22" s="18">
        <f t="shared" si="0"/>
        <v>136</v>
      </c>
      <c r="D22" s="34" t="s">
        <v>166</v>
      </c>
    </row>
    <row r="23" spans="1:4" x14ac:dyDescent="0.25">
      <c r="A23" s="18">
        <v>140</v>
      </c>
      <c r="B23" s="18" t="s">
        <v>104</v>
      </c>
      <c r="C23" s="18">
        <f t="shared" si="0"/>
        <v>140</v>
      </c>
      <c r="D23" s="34" t="s">
        <v>166</v>
      </c>
    </row>
    <row r="24" spans="1:4" x14ac:dyDescent="0.25">
      <c r="A24" s="18">
        <v>305</v>
      </c>
      <c r="B24" s="18" t="s">
        <v>105</v>
      </c>
      <c r="C24" s="18">
        <f t="shared" si="0"/>
        <v>305</v>
      </c>
      <c r="D24" s="34" t="s">
        <v>166</v>
      </c>
    </row>
    <row r="25" spans="1:4" x14ac:dyDescent="0.25">
      <c r="A25" s="18">
        <v>141</v>
      </c>
      <c r="B25" s="18" t="s">
        <v>106</v>
      </c>
      <c r="C25" s="18">
        <f t="shared" si="0"/>
        <v>141</v>
      </c>
      <c r="D25" s="34" t="s">
        <v>166</v>
      </c>
    </row>
    <row r="26" spans="1:4" x14ac:dyDescent="0.25">
      <c r="A26" s="18">
        <v>145</v>
      </c>
      <c r="B26" s="18" t="s">
        <v>107</v>
      </c>
      <c r="C26" s="18">
        <f t="shared" si="0"/>
        <v>145</v>
      </c>
      <c r="D26" s="34" t="s">
        <v>166</v>
      </c>
    </row>
    <row r="27" spans="1:4" x14ac:dyDescent="0.25">
      <c r="A27" s="18">
        <v>148</v>
      </c>
      <c r="B27" s="18" t="s">
        <v>108</v>
      </c>
      <c r="C27" s="18">
        <f t="shared" si="0"/>
        <v>148</v>
      </c>
      <c r="D27" s="34" t="s">
        <v>166</v>
      </c>
    </row>
    <row r="28" spans="1:4" x14ac:dyDescent="0.25">
      <c r="A28" s="18">
        <v>301</v>
      </c>
      <c r="B28" s="18" t="s">
        <v>109</v>
      </c>
      <c r="C28" s="18">
        <f t="shared" si="0"/>
        <v>301</v>
      </c>
      <c r="D28" s="34" t="s">
        <v>166</v>
      </c>
    </row>
    <row r="29" spans="1:4" x14ac:dyDescent="0.25">
      <c r="A29" s="18">
        <v>309</v>
      </c>
      <c r="B29" s="18" t="s">
        <v>111</v>
      </c>
      <c r="C29" s="18">
        <f t="shared" si="0"/>
        <v>309</v>
      </c>
      <c r="D29" s="34" t="s">
        <v>166</v>
      </c>
    </row>
    <row r="30" spans="1:4" x14ac:dyDescent="0.25">
      <c r="A30" s="18">
        <v>306</v>
      </c>
      <c r="B30" s="18" t="s">
        <v>110</v>
      </c>
      <c r="C30" s="18">
        <f t="shared" si="0"/>
        <v>306</v>
      </c>
      <c r="D30" s="34" t="s">
        <v>166</v>
      </c>
    </row>
    <row r="31" spans="1:4" x14ac:dyDescent="0.25">
      <c r="A31" s="18">
        <v>302</v>
      </c>
      <c r="B31" s="18" t="s">
        <v>84</v>
      </c>
      <c r="C31" s="18">
        <f t="shared" si="0"/>
        <v>302</v>
      </c>
      <c r="D31" s="34" t="s">
        <v>166</v>
      </c>
    </row>
    <row r="32" spans="1:4" x14ac:dyDescent="0.25">
      <c r="A32" s="18">
        <v>303</v>
      </c>
      <c r="B32" s="18" t="s">
        <v>112</v>
      </c>
      <c r="C32" s="18">
        <f t="shared" si="0"/>
        <v>303</v>
      </c>
      <c r="D32" s="34" t="s">
        <v>166</v>
      </c>
    </row>
    <row r="33" spans="1:5" x14ac:dyDescent="0.25">
      <c r="A33" s="18">
        <v>197</v>
      </c>
      <c r="B33" s="18" t="s">
        <v>114</v>
      </c>
      <c r="C33" s="18">
        <f t="shared" si="0"/>
        <v>197</v>
      </c>
      <c r="D33" s="34" t="s">
        <v>168</v>
      </c>
    </row>
    <row r="34" spans="1:5" x14ac:dyDescent="0.25">
      <c r="A34" s="18">
        <v>361</v>
      </c>
      <c r="B34" s="18" t="s">
        <v>113</v>
      </c>
      <c r="C34" s="18">
        <f t="shared" ref="C34:C65" si="1">A34</f>
        <v>361</v>
      </c>
      <c r="D34" s="34" t="s">
        <v>168</v>
      </c>
    </row>
    <row r="35" spans="1:5" x14ac:dyDescent="0.25">
      <c r="A35" s="18">
        <v>151</v>
      </c>
      <c r="B35" s="18" t="s">
        <v>115</v>
      </c>
      <c r="C35" s="18">
        <f t="shared" si="1"/>
        <v>151</v>
      </c>
      <c r="D35" s="34" t="s">
        <v>168</v>
      </c>
    </row>
    <row r="36" spans="1:5" s="47" customFormat="1" x14ac:dyDescent="0.25">
      <c r="A36" s="18">
        <v>92</v>
      </c>
      <c r="B36" s="18" t="s">
        <v>118</v>
      </c>
      <c r="C36" s="18">
        <f t="shared" si="1"/>
        <v>92</v>
      </c>
      <c r="D36" s="34" t="s">
        <v>168</v>
      </c>
      <c r="E36" s="18"/>
    </row>
    <row r="37" spans="1:5" x14ac:dyDescent="0.25">
      <c r="A37" s="18">
        <v>53</v>
      </c>
      <c r="B37" s="18" t="s">
        <v>124</v>
      </c>
      <c r="C37" s="18">
        <f t="shared" si="1"/>
        <v>53</v>
      </c>
      <c r="D37" s="34" t="s">
        <v>168</v>
      </c>
    </row>
    <row r="38" spans="1:5" x14ac:dyDescent="0.25">
      <c r="A38" s="18">
        <v>71</v>
      </c>
      <c r="B38" s="18" t="s">
        <v>164</v>
      </c>
      <c r="C38" s="18">
        <f t="shared" si="1"/>
        <v>71</v>
      </c>
      <c r="D38" s="34" t="s">
        <v>168</v>
      </c>
    </row>
    <row r="39" spans="1:5" x14ac:dyDescent="0.25">
      <c r="A39" s="18">
        <v>310</v>
      </c>
      <c r="B39" s="18" t="s">
        <v>120</v>
      </c>
      <c r="C39" s="18">
        <f t="shared" si="1"/>
        <v>310</v>
      </c>
      <c r="D39" s="34" t="s">
        <v>168</v>
      </c>
    </row>
    <row r="40" spans="1:5" x14ac:dyDescent="0.25">
      <c r="A40" s="18">
        <v>1</v>
      </c>
      <c r="B40" s="18" t="s">
        <v>165</v>
      </c>
      <c r="C40" s="18">
        <f t="shared" si="1"/>
        <v>1</v>
      </c>
      <c r="D40" s="34" t="s">
        <v>168</v>
      </c>
    </row>
    <row r="41" spans="1:5" x14ac:dyDescent="0.25">
      <c r="A41" s="47">
        <v>121</v>
      </c>
      <c r="B41" s="18" t="s">
        <v>116</v>
      </c>
      <c r="C41" s="47">
        <f t="shared" si="1"/>
        <v>121</v>
      </c>
      <c r="D41" s="34" t="s">
        <v>168</v>
      </c>
    </row>
    <row r="42" spans="1:5" x14ac:dyDescent="0.25">
      <c r="A42" s="18">
        <v>392</v>
      </c>
      <c r="B42" s="18" t="s">
        <v>117</v>
      </c>
      <c r="C42" s="18">
        <f t="shared" si="1"/>
        <v>392</v>
      </c>
      <c r="D42" s="34" t="s">
        <v>168</v>
      </c>
    </row>
    <row r="43" spans="1:5" x14ac:dyDescent="0.25">
      <c r="A43" s="18">
        <v>113</v>
      </c>
      <c r="B43" s="18" t="s">
        <v>126</v>
      </c>
      <c r="C43" s="18">
        <f t="shared" si="1"/>
        <v>113</v>
      </c>
      <c r="D43" s="34" t="s">
        <v>168</v>
      </c>
    </row>
    <row r="44" spans="1:5" x14ac:dyDescent="0.25">
      <c r="A44" s="18">
        <v>55</v>
      </c>
      <c r="B44" s="18" t="s">
        <v>127</v>
      </c>
      <c r="C44" s="18">
        <f t="shared" si="1"/>
        <v>55</v>
      </c>
      <c r="D44" s="34" t="s">
        <v>168</v>
      </c>
    </row>
    <row r="45" spans="1:5" x14ac:dyDescent="0.25">
      <c r="A45" s="18">
        <v>98</v>
      </c>
      <c r="B45" s="18" t="s">
        <v>163</v>
      </c>
      <c r="C45" s="18">
        <f t="shared" si="1"/>
        <v>98</v>
      </c>
      <c r="D45" s="34" t="s">
        <v>168</v>
      </c>
    </row>
    <row r="46" spans="1:5" x14ac:dyDescent="0.25">
      <c r="A46" s="18">
        <v>401</v>
      </c>
      <c r="B46" s="18" t="s">
        <v>125</v>
      </c>
      <c r="C46" s="18">
        <f t="shared" si="1"/>
        <v>401</v>
      </c>
      <c r="D46" s="34" t="s">
        <v>168</v>
      </c>
    </row>
    <row r="47" spans="1:5" x14ac:dyDescent="0.25">
      <c r="A47" s="18">
        <v>72</v>
      </c>
      <c r="B47" s="18" t="s">
        <v>128</v>
      </c>
      <c r="C47" s="18">
        <f t="shared" si="1"/>
        <v>72</v>
      </c>
      <c r="D47" s="34" t="s">
        <v>168</v>
      </c>
    </row>
    <row r="48" spans="1:5" x14ac:dyDescent="0.25">
      <c r="A48" s="18">
        <v>193</v>
      </c>
      <c r="B48" s="18" t="s">
        <v>130</v>
      </c>
      <c r="C48" s="18">
        <f t="shared" si="1"/>
        <v>193</v>
      </c>
      <c r="D48" s="34" t="s">
        <v>168</v>
      </c>
    </row>
    <row r="49" spans="1:4" x14ac:dyDescent="0.25">
      <c r="A49" s="18">
        <v>64</v>
      </c>
      <c r="B49" s="18" t="s">
        <v>131</v>
      </c>
      <c r="C49" s="18">
        <f t="shared" si="1"/>
        <v>64</v>
      </c>
      <c r="D49" s="34" t="s">
        <v>168</v>
      </c>
    </row>
    <row r="50" spans="1:4" x14ac:dyDescent="0.25">
      <c r="A50" s="18">
        <v>63</v>
      </c>
      <c r="B50" s="18" t="s">
        <v>132</v>
      </c>
      <c r="C50" s="18">
        <f t="shared" si="1"/>
        <v>63</v>
      </c>
      <c r="D50" s="34" t="s">
        <v>168</v>
      </c>
    </row>
    <row r="51" spans="1:4" x14ac:dyDescent="0.25">
      <c r="A51" s="18">
        <v>196</v>
      </c>
      <c r="B51" s="18" t="s">
        <v>133</v>
      </c>
      <c r="C51" s="18">
        <f t="shared" si="1"/>
        <v>196</v>
      </c>
      <c r="D51" s="34" t="s">
        <v>168</v>
      </c>
    </row>
    <row r="52" spans="1:4" x14ac:dyDescent="0.25">
      <c r="A52" s="18">
        <v>84</v>
      </c>
      <c r="B52" s="18" t="s">
        <v>134</v>
      </c>
      <c r="C52" s="18">
        <f t="shared" si="1"/>
        <v>84</v>
      </c>
      <c r="D52" s="34" t="s">
        <v>168</v>
      </c>
    </row>
    <row r="53" spans="1:4" x14ac:dyDescent="0.25">
      <c r="A53" s="18">
        <v>56</v>
      </c>
      <c r="B53" s="18" t="s">
        <v>129</v>
      </c>
      <c r="C53" s="18">
        <f t="shared" si="1"/>
        <v>56</v>
      </c>
      <c r="D53" s="34" t="s">
        <v>168</v>
      </c>
    </row>
    <row r="54" spans="1:4" x14ac:dyDescent="0.25">
      <c r="A54" s="18">
        <v>391</v>
      </c>
      <c r="B54" s="18" t="s">
        <v>138</v>
      </c>
      <c r="C54" s="18">
        <f t="shared" si="1"/>
        <v>391</v>
      </c>
      <c r="D54" s="34" t="s">
        <v>168</v>
      </c>
    </row>
    <row r="55" spans="1:4" x14ac:dyDescent="0.25">
      <c r="A55" s="18">
        <v>413</v>
      </c>
      <c r="B55" s="18" t="s">
        <v>137</v>
      </c>
      <c r="C55" s="18">
        <f t="shared" si="1"/>
        <v>413</v>
      </c>
      <c r="D55" s="34" t="s">
        <v>168</v>
      </c>
    </row>
    <row r="56" spans="1:4" x14ac:dyDescent="0.25">
      <c r="A56" s="18">
        <v>195</v>
      </c>
      <c r="B56" s="18" t="s">
        <v>139</v>
      </c>
      <c r="C56" s="18">
        <f t="shared" si="1"/>
        <v>195</v>
      </c>
      <c r="D56" s="34" t="s">
        <v>168</v>
      </c>
    </row>
    <row r="57" spans="1:4" x14ac:dyDescent="0.25">
      <c r="A57" s="18">
        <v>97</v>
      </c>
      <c r="B57" s="18" t="s">
        <v>119</v>
      </c>
      <c r="C57" s="18">
        <f t="shared" si="1"/>
        <v>97</v>
      </c>
      <c r="D57" s="34" t="s">
        <v>168</v>
      </c>
    </row>
    <row r="58" spans="1:4" x14ac:dyDescent="0.25">
      <c r="A58" s="18">
        <v>112</v>
      </c>
      <c r="B58" s="18" t="s">
        <v>122</v>
      </c>
      <c r="C58" s="18">
        <f t="shared" si="1"/>
        <v>112</v>
      </c>
      <c r="D58" s="34" t="s">
        <v>168</v>
      </c>
    </row>
    <row r="59" spans="1:4" x14ac:dyDescent="0.25">
      <c r="A59" s="18">
        <v>52</v>
      </c>
      <c r="B59" s="18" t="s">
        <v>140</v>
      </c>
      <c r="C59" s="18">
        <f t="shared" si="1"/>
        <v>52</v>
      </c>
      <c r="D59" s="34" t="s">
        <v>168</v>
      </c>
    </row>
    <row r="60" spans="1:4" x14ac:dyDescent="0.25">
      <c r="A60" s="18">
        <v>20</v>
      </c>
      <c r="B60" s="18" t="s">
        <v>142</v>
      </c>
      <c r="C60" s="18">
        <f t="shared" si="1"/>
        <v>20</v>
      </c>
      <c r="D60" s="34" t="s">
        <v>168</v>
      </c>
    </row>
    <row r="61" spans="1:4" x14ac:dyDescent="0.25">
      <c r="A61" s="18">
        <v>54</v>
      </c>
      <c r="B61" s="18" t="s">
        <v>141</v>
      </c>
      <c r="C61" s="18">
        <f t="shared" si="1"/>
        <v>54</v>
      </c>
      <c r="D61" s="34" t="s">
        <v>168</v>
      </c>
    </row>
    <row r="62" spans="1:4" x14ac:dyDescent="0.25">
      <c r="A62" s="18">
        <v>15</v>
      </c>
      <c r="B62" s="18" t="s">
        <v>136</v>
      </c>
      <c r="C62" s="18">
        <f t="shared" si="1"/>
        <v>15</v>
      </c>
      <c r="D62" s="34" t="s">
        <v>168</v>
      </c>
    </row>
    <row r="63" spans="1:4" x14ac:dyDescent="0.25">
      <c r="A63" s="18">
        <v>94</v>
      </c>
      <c r="B63" s="18" t="s">
        <v>162</v>
      </c>
      <c r="C63" s="18">
        <f t="shared" si="1"/>
        <v>94</v>
      </c>
      <c r="D63" s="34" t="s">
        <v>168</v>
      </c>
    </row>
    <row r="64" spans="1:4" x14ac:dyDescent="0.25">
      <c r="A64" s="18">
        <v>95</v>
      </c>
      <c r="B64" s="18" t="s">
        <v>65</v>
      </c>
      <c r="C64" s="18">
        <f t="shared" si="1"/>
        <v>95</v>
      </c>
      <c r="D64" s="34" t="s">
        <v>168</v>
      </c>
    </row>
    <row r="65" spans="1:4" x14ac:dyDescent="0.25">
      <c r="A65" s="18">
        <v>111</v>
      </c>
      <c r="B65" s="18" t="s">
        <v>121</v>
      </c>
      <c r="C65" s="18">
        <f t="shared" si="1"/>
        <v>111</v>
      </c>
      <c r="D65" s="34" t="s">
        <v>168</v>
      </c>
    </row>
    <row r="66" spans="1:4" x14ac:dyDescent="0.25">
      <c r="A66" s="18">
        <v>2</v>
      </c>
      <c r="B66" s="18" t="s">
        <v>143</v>
      </c>
      <c r="C66" s="18">
        <f t="shared" ref="C66:C86" si="2">A66</f>
        <v>2</v>
      </c>
      <c r="D66" s="34" t="s">
        <v>167</v>
      </c>
    </row>
    <row r="67" spans="1:4" x14ac:dyDescent="0.25">
      <c r="A67" s="18">
        <v>480</v>
      </c>
      <c r="B67" s="18" t="s">
        <v>123</v>
      </c>
      <c r="C67" s="18">
        <f t="shared" si="2"/>
        <v>480</v>
      </c>
      <c r="D67" s="34" t="s">
        <v>167</v>
      </c>
    </row>
    <row r="68" spans="1:4" x14ac:dyDescent="0.25">
      <c r="A68" s="18">
        <v>14</v>
      </c>
      <c r="B68" s="18" t="s">
        <v>135</v>
      </c>
      <c r="C68" s="18">
        <f t="shared" si="2"/>
        <v>14</v>
      </c>
      <c r="D68" s="34" t="s">
        <v>167</v>
      </c>
    </row>
    <row r="69" spans="1:4" x14ac:dyDescent="0.25">
      <c r="A69" s="18">
        <v>70</v>
      </c>
      <c r="B69" s="18" t="s">
        <v>146</v>
      </c>
      <c r="C69" s="18">
        <f t="shared" si="2"/>
        <v>70</v>
      </c>
      <c r="D69" s="34" t="s">
        <v>167</v>
      </c>
    </row>
    <row r="70" spans="1:4" x14ac:dyDescent="0.25">
      <c r="A70" s="18">
        <v>394</v>
      </c>
      <c r="B70" s="18" t="s">
        <v>145</v>
      </c>
      <c r="C70" s="18">
        <f t="shared" si="2"/>
        <v>394</v>
      </c>
      <c r="D70" s="34" t="s">
        <v>167</v>
      </c>
    </row>
    <row r="71" spans="1:4" x14ac:dyDescent="0.25">
      <c r="A71" s="18">
        <v>4000</v>
      </c>
      <c r="B71" s="18" t="s">
        <v>147</v>
      </c>
      <c r="C71" s="18">
        <f t="shared" si="2"/>
        <v>4000</v>
      </c>
      <c r="D71" s="34" t="s">
        <v>167</v>
      </c>
    </row>
    <row r="72" spans="1:4" x14ac:dyDescent="0.25">
      <c r="A72" s="18">
        <v>417</v>
      </c>
      <c r="B72" s="18" t="s">
        <v>158</v>
      </c>
      <c r="C72" s="18">
        <f t="shared" si="2"/>
        <v>417</v>
      </c>
      <c r="D72" s="34" t="s">
        <v>167</v>
      </c>
    </row>
    <row r="73" spans="1:4" x14ac:dyDescent="0.25">
      <c r="A73" s="18">
        <v>150</v>
      </c>
      <c r="B73" s="18" t="s">
        <v>148</v>
      </c>
      <c r="C73" s="18">
        <f t="shared" si="2"/>
        <v>150</v>
      </c>
      <c r="D73" s="34" t="s">
        <v>167</v>
      </c>
    </row>
    <row r="74" spans="1:4" x14ac:dyDescent="0.25">
      <c r="A74" s="18">
        <v>431</v>
      </c>
      <c r="B74" s="18" t="s">
        <v>161</v>
      </c>
      <c r="C74" s="18">
        <f t="shared" si="2"/>
        <v>431</v>
      </c>
      <c r="D74" s="34" t="s">
        <v>167</v>
      </c>
    </row>
    <row r="75" spans="1:4" x14ac:dyDescent="0.25">
      <c r="A75" s="18">
        <v>370</v>
      </c>
      <c r="B75" s="18" t="s">
        <v>149</v>
      </c>
      <c r="C75" s="18">
        <f t="shared" si="2"/>
        <v>370</v>
      </c>
      <c r="D75" s="34" t="s">
        <v>167</v>
      </c>
    </row>
    <row r="76" spans="1:4" x14ac:dyDescent="0.25">
      <c r="A76" s="18">
        <v>80</v>
      </c>
      <c r="B76" s="18" t="s">
        <v>150</v>
      </c>
      <c r="C76" s="18">
        <f t="shared" si="2"/>
        <v>80</v>
      </c>
      <c r="D76" s="34" t="s">
        <v>167</v>
      </c>
    </row>
    <row r="77" spans="1:4" x14ac:dyDescent="0.25">
      <c r="A77" s="18">
        <v>40</v>
      </c>
      <c r="B77" s="18" t="s">
        <v>152</v>
      </c>
      <c r="C77" s="18">
        <f t="shared" si="2"/>
        <v>40</v>
      </c>
      <c r="D77" s="34" t="s">
        <v>167</v>
      </c>
    </row>
    <row r="78" spans="1:4" x14ac:dyDescent="0.25">
      <c r="A78" s="18">
        <v>390</v>
      </c>
      <c r="B78" s="18" t="s">
        <v>144</v>
      </c>
      <c r="C78" s="18">
        <f t="shared" si="2"/>
        <v>390</v>
      </c>
      <c r="D78" s="34" t="s">
        <v>167</v>
      </c>
    </row>
    <row r="79" spans="1:4" x14ac:dyDescent="0.25">
      <c r="A79" s="18">
        <v>400</v>
      </c>
      <c r="B79" s="18" t="s">
        <v>154</v>
      </c>
      <c r="C79" s="18">
        <f t="shared" si="2"/>
        <v>400</v>
      </c>
      <c r="D79" s="34" t="s">
        <v>167</v>
      </c>
    </row>
    <row r="80" spans="1:4" x14ac:dyDescent="0.25">
      <c r="A80" s="18">
        <v>393</v>
      </c>
      <c r="B80" s="18" t="s">
        <v>155</v>
      </c>
      <c r="C80" s="18">
        <f t="shared" si="2"/>
        <v>393</v>
      </c>
      <c r="D80" s="34" t="s">
        <v>167</v>
      </c>
    </row>
    <row r="81" spans="1:4" x14ac:dyDescent="0.25">
      <c r="A81" s="18">
        <v>90</v>
      </c>
      <c r="B81" s="18" t="s">
        <v>156</v>
      </c>
      <c r="C81" s="18">
        <f t="shared" si="2"/>
        <v>90</v>
      </c>
      <c r="D81" s="34" t="s">
        <v>167</v>
      </c>
    </row>
    <row r="82" spans="1:4" x14ac:dyDescent="0.25">
      <c r="A82" s="18">
        <v>410</v>
      </c>
      <c r="B82" s="18" t="s">
        <v>157</v>
      </c>
      <c r="C82" s="18">
        <f t="shared" si="2"/>
        <v>410</v>
      </c>
      <c r="D82" s="34" t="s">
        <v>167</v>
      </c>
    </row>
    <row r="83" spans="1:4" x14ac:dyDescent="0.25">
      <c r="A83" s="18">
        <v>60</v>
      </c>
      <c r="B83" s="18" t="s">
        <v>159</v>
      </c>
      <c r="C83" s="18">
        <f t="shared" si="2"/>
        <v>60</v>
      </c>
      <c r="D83" s="34" t="s">
        <v>167</v>
      </c>
    </row>
    <row r="84" spans="1:4" x14ac:dyDescent="0.25">
      <c r="A84" s="18">
        <v>220</v>
      </c>
      <c r="B84" s="18" t="s">
        <v>151</v>
      </c>
      <c r="C84" s="18">
        <f t="shared" si="2"/>
        <v>220</v>
      </c>
      <c r="D84" s="34" t="s">
        <v>167</v>
      </c>
    </row>
    <row r="85" spans="1:4" x14ac:dyDescent="0.25">
      <c r="A85" s="18">
        <v>110</v>
      </c>
      <c r="B85" s="18" t="s">
        <v>153</v>
      </c>
      <c r="C85" s="18">
        <f t="shared" si="2"/>
        <v>110</v>
      </c>
      <c r="D85" s="34" t="s">
        <v>167</v>
      </c>
    </row>
    <row r="86" spans="1:4" x14ac:dyDescent="0.25">
      <c r="A86" s="18">
        <v>50</v>
      </c>
      <c r="B86" s="18" t="s">
        <v>160</v>
      </c>
      <c r="C86" s="18">
        <f t="shared" si="2"/>
        <v>50</v>
      </c>
      <c r="D86" s="34" t="s">
        <v>167</v>
      </c>
    </row>
  </sheetData>
  <sheetProtection password="C621" sheet="1" objects="1" scenarios="1" selectLockedCells="1"/>
  <autoFilter ref="A1:B89"/>
  <sortState ref="A2:D100">
    <sortCondition ref="D2:D100"/>
    <sortCondition ref="B2:B100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Base de Dados 30.22</vt:lpstr>
      <vt:lpstr>Produto por órgão</vt:lpstr>
      <vt:lpstr>Respostas Órgãos</vt:lpstr>
      <vt:lpstr>LISTA ÓRGÃO</vt:lpstr>
      <vt:lpstr>ÓRGÃOS</vt:lpstr>
      <vt:lpstr>'Respostas Órgãos'!Titulos_de_impressao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França Faria</dc:creator>
  <cp:lastModifiedBy>Paulo Roberto Ramos Silva</cp:lastModifiedBy>
  <cp:lastPrinted>2017-07-12T11:28:28Z</cp:lastPrinted>
  <dcterms:created xsi:type="dcterms:W3CDTF">2015-03-24T17:56:58Z</dcterms:created>
  <dcterms:modified xsi:type="dcterms:W3CDTF">2017-11-20T16:30:10Z</dcterms:modified>
</cp:coreProperties>
</file>