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ocumentos\"/>
    </mc:Choice>
  </mc:AlternateContent>
  <bookViews>
    <workbookView xWindow="0" yWindow="0" windowWidth="20490" windowHeight="7515" firstSheet="1" activeTab="1"/>
  </bookViews>
  <sheets>
    <sheet name="Base de Dados 30.21" sheetId="4" state="hidden" r:id="rId1"/>
    <sheet name="Respostas Órgãos" sheetId="5" r:id="rId2"/>
    <sheet name="LISTA ÓRGÃO" sheetId="6" state="hidden" r:id="rId3"/>
  </sheets>
  <externalReferences>
    <externalReference r:id="rId4"/>
  </externalReferences>
  <definedNames>
    <definedName name="_xlnm._FilterDatabase" localSheetId="0" hidden="1">'Base de Dados 30.21'!$A$1:$I$193</definedName>
    <definedName name="_xlnm._FilterDatabase" localSheetId="2" hidden="1">'LISTA ÓRGÃO'!$A$1:$B$86</definedName>
    <definedName name="ÓRGÃOS">'[1]LISTA ÓRGÃO'!$B$2:$B$105</definedName>
    <definedName name="_xlnm.Print_Titles" localSheetId="1">'Respostas Órgãos'!$1:$6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2" i="6"/>
  <c r="H40" i="5" l="1"/>
  <c r="G8" i="5" l="1"/>
  <c r="H8" i="5"/>
  <c r="I8" i="5"/>
  <c r="J8" i="5"/>
  <c r="K8" i="5"/>
  <c r="G9" i="5"/>
  <c r="H9" i="5"/>
  <c r="I9" i="5"/>
  <c r="J9" i="5"/>
  <c r="K9" i="5"/>
  <c r="G10" i="5"/>
  <c r="H10" i="5"/>
  <c r="I10" i="5"/>
  <c r="J10" i="5"/>
  <c r="K10" i="5"/>
  <c r="G11" i="5"/>
  <c r="H11" i="5"/>
  <c r="I11" i="5"/>
  <c r="J11" i="5"/>
  <c r="K11" i="5"/>
  <c r="G12" i="5"/>
  <c r="H12" i="5"/>
  <c r="I12" i="5"/>
  <c r="J12" i="5"/>
  <c r="K12" i="5"/>
  <c r="G13" i="5"/>
  <c r="H13" i="5"/>
  <c r="I13" i="5"/>
  <c r="J13" i="5"/>
  <c r="K13" i="5"/>
  <c r="G14" i="5"/>
  <c r="H14" i="5"/>
  <c r="I14" i="5"/>
  <c r="J14" i="5"/>
  <c r="K14" i="5"/>
  <c r="G15" i="5"/>
  <c r="H15" i="5"/>
  <c r="I15" i="5"/>
  <c r="J15" i="5"/>
  <c r="K15" i="5"/>
  <c r="G16" i="5"/>
  <c r="H16" i="5"/>
  <c r="I16" i="5"/>
  <c r="J16" i="5"/>
  <c r="K16" i="5"/>
  <c r="G17" i="5"/>
  <c r="H17" i="5"/>
  <c r="I17" i="5"/>
  <c r="J17" i="5"/>
  <c r="K17" i="5"/>
  <c r="G18" i="5"/>
  <c r="H18" i="5"/>
  <c r="I18" i="5"/>
  <c r="J18" i="5"/>
  <c r="K18" i="5"/>
  <c r="G19" i="5"/>
  <c r="H19" i="5"/>
  <c r="I19" i="5"/>
  <c r="J19" i="5"/>
  <c r="K19" i="5"/>
  <c r="G20" i="5"/>
  <c r="H20" i="5"/>
  <c r="I20" i="5"/>
  <c r="J20" i="5"/>
  <c r="K20" i="5"/>
  <c r="G21" i="5"/>
  <c r="H21" i="5"/>
  <c r="I21" i="5"/>
  <c r="J21" i="5"/>
  <c r="K21" i="5"/>
  <c r="G22" i="5"/>
  <c r="H22" i="5"/>
  <c r="I22" i="5"/>
  <c r="J22" i="5"/>
  <c r="K22" i="5"/>
  <c r="G23" i="5"/>
  <c r="H23" i="5"/>
  <c r="I23" i="5"/>
  <c r="J23" i="5"/>
  <c r="K23" i="5"/>
  <c r="G24" i="5"/>
  <c r="H24" i="5"/>
  <c r="I24" i="5"/>
  <c r="J24" i="5"/>
  <c r="K24" i="5"/>
  <c r="G25" i="5"/>
  <c r="H25" i="5"/>
  <c r="I25" i="5"/>
  <c r="J25" i="5"/>
  <c r="K25" i="5"/>
  <c r="G26" i="5"/>
  <c r="H26" i="5"/>
  <c r="I26" i="5"/>
  <c r="J26" i="5"/>
  <c r="K26" i="5"/>
  <c r="G27" i="5"/>
  <c r="H27" i="5"/>
  <c r="I27" i="5"/>
  <c r="J27" i="5"/>
  <c r="K27" i="5"/>
  <c r="G28" i="5"/>
  <c r="H28" i="5"/>
  <c r="I28" i="5"/>
  <c r="J28" i="5"/>
  <c r="K28" i="5"/>
  <c r="G29" i="5"/>
  <c r="H29" i="5"/>
  <c r="I29" i="5"/>
  <c r="J29" i="5"/>
  <c r="K29" i="5"/>
  <c r="G30" i="5"/>
  <c r="H30" i="5"/>
  <c r="I30" i="5"/>
  <c r="J30" i="5"/>
  <c r="K30" i="5"/>
  <c r="G31" i="5"/>
  <c r="H31" i="5"/>
  <c r="I31" i="5"/>
  <c r="J31" i="5"/>
  <c r="K31" i="5"/>
  <c r="G32" i="5"/>
  <c r="H32" i="5"/>
  <c r="I32" i="5"/>
  <c r="J32" i="5"/>
  <c r="K32" i="5"/>
  <c r="G33" i="5"/>
  <c r="H33" i="5"/>
  <c r="I33" i="5"/>
  <c r="J33" i="5"/>
  <c r="K33" i="5"/>
  <c r="G34" i="5"/>
  <c r="H34" i="5"/>
  <c r="I34" i="5"/>
  <c r="J34" i="5"/>
  <c r="K34" i="5"/>
  <c r="G35" i="5"/>
  <c r="H35" i="5"/>
  <c r="I35" i="5"/>
  <c r="J35" i="5"/>
  <c r="K35" i="5"/>
  <c r="G36" i="5"/>
  <c r="H36" i="5"/>
  <c r="I36" i="5"/>
  <c r="J36" i="5"/>
  <c r="K36" i="5"/>
  <c r="G37" i="5"/>
  <c r="H37" i="5"/>
  <c r="I37" i="5"/>
  <c r="J37" i="5"/>
  <c r="K37" i="5"/>
  <c r="G38" i="5"/>
  <c r="H38" i="5"/>
  <c r="I38" i="5"/>
  <c r="J38" i="5"/>
  <c r="K38" i="5"/>
  <c r="G39" i="5"/>
  <c r="H39" i="5"/>
  <c r="I39" i="5"/>
  <c r="J39" i="5"/>
  <c r="K39" i="5"/>
  <c r="G40" i="5"/>
  <c r="I40" i="5"/>
  <c r="J40" i="5"/>
  <c r="K40" i="5"/>
  <c r="G41" i="5"/>
  <c r="H41" i="5"/>
  <c r="I41" i="5"/>
  <c r="J41" i="5"/>
  <c r="K41" i="5"/>
  <c r="K7" i="5" l="1"/>
  <c r="H7" i="5"/>
  <c r="G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I7" i="5" l="1"/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J7" i="5"/>
  <c r="D7" i="5"/>
  <c r="C7" i="5"/>
  <c r="A9" i="5" l="1"/>
  <c r="B9" i="5" s="1"/>
  <c r="A13" i="5"/>
  <c r="B13" i="5" s="1"/>
  <c r="A17" i="5"/>
  <c r="B17" i="5" s="1"/>
  <c r="A21" i="5"/>
  <c r="B21" i="5" s="1"/>
  <c r="A25" i="5"/>
  <c r="B25" i="5" s="1"/>
  <c r="A29" i="5"/>
  <c r="B29" i="5" s="1"/>
  <c r="A33" i="5"/>
  <c r="B33" i="5" s="1"/>
  <c r="A37" i="5"/>
  <c r="B37" i="5" s="1"/>
  <c r="A41" i="5"/>
  <c r="B41" i="5" s="1"/>
  <c r="A8" i="5"/>
  <c r="B8" i="5" s="1"/>
  <c r="A12" i="5"/>
  <c r="B12" i="5" s="1"/>
  <c r="A16" i="5"/>
  <c r="B16" i="5" s="1"/>
  <c r="A20" i="5"/>
  <c r="B20" i="5" s="1"/>
  <c r="A24" i="5"/>
  <c r="B24" i="5" s="1"/>
  <c r="A28" i="5"/>
  <c r="B28" i="5" s="1"/>
  <c r="A32" i="5"/>
  <c r="B32" i="5" s="1"/>
  <c r="A36" i="5"/>
  <c r="B36" i="5" s="1"/>
  <c r="A40" i="5"/>
  <c r="B40" i="5" s="1"/>
  <c r="A11" i="5"/>
  <c r="B11" i="5" s="1"/>
  <c r="A15" i="5"/>
  <c r="B15" i="5" s="1"/>
  <c r="A19" i="5"/>
  <c r="B19" i="5" s="1"/>
  <c r="A23" i="5"/>
  <c r="B23" i="5" s="1"/>
  <c r="A27" i="5"/>
  <c r="B27" i="5" s="1"/>
  <c r="A31" i="5"/>
  <c r="B31" i="5" s="1"/>
  <c r="A35" i="5"/>
  <c r="B35" i="5" s="1"/>
  <c r="A39" i="5"/>
  <c r="B39" i="5" s="1"/>
  <c r="A10" i="5"/>
  <c r="B10" i="5" s="1"/>
  <c r="A14" i="5"/>
  <c r="B14" i="5" s="1"/>
  <c r="A18" i="5"/>
  <c r="B18" i="5" s="1"/>
  <c r="A22" i="5"/>
  <c r="B22" i="5" s="1"/>
  <c r="A26" i="5"/>
  <c r="B26" i="5" s="1"/>
  <c r="A30" i="5"/>
  <c r="B30" i="5" s="1"/>
  <c r="A34" i="5"/>
  <c r="B34" i="5" s="1"/>
  <c r="A38" i="5"/>
  <c r="B38" i="5" s="1"/>
  <c r="L8" i="5"/>
  <c r="L9" i="5"/>
  <c r="M10" i="5"/>
  <c r="M12" i="5"/>
  <c r="M13" i="5"/>
  <c r="L19" i="5"/>
  <c r="L22" i="5"/>
  <c r="M23" i="5"/>
  <c r="L24" i="5"/>
  <c r="L25" i="5"/>
  <c r="M26" i="5"/>
  <c r="M28" i="5"/>
  <c r="M29" i="5"/>
  <c r="L35" i="5"/>
  <c r="L38" i="5"/>
  <c r="M39" i="5"/>
  <c r="L40" i="5"/>
  <c r="L41" i="5"/>
  <c r="M40" i="5"/>
  <c r="M11" i="5"/>
  <c r="L13" i="5"/>
  <c r="M16" i="5"/>
  <c r="L29" i="5"/>
  <c r="M32" i="5"/>
  <c r="M8" i="5"/>
  <c r="M9" i="5"/>
  <c r="L15" i="5"/>
  <c r="L18" i="5"/>
  <c r="M19" i="5"/>
  <c r="L20" i="5"/>
  <c r="L21" i="5"/>
  <c r="M22" i="5"/>
  <c r="M24" i="5"/>
  <c r="M25" i="5"/>
  <c r="L31" i="5"/>
  <c r="L34" i="5"/>
  <c r="M35" i="5"/>
  <c r="L36" i="5"/>
  <c r="L37" i="5"/>
  <c r="M38" i="5"/>
  <c r="M41" i="5"/>
  <c r="L10" i="5"/>
  <c r="L23" i="5"/>
  <c r="M27" i="5"/>
  <c r="L28" i="5"/>
  <c r="M30" i="5"/>
  <c r="M33" i="5"/>
  <c r="L39" i="5"/>
  <c r="L11" i="5"/>
  <c r="L14" i="5"/>
  <c r="M15" i="5"/>
  <c r="L16" i="5"/>
  <c r="L17" i="5"/>
  <c r="M18" i="5"/>
  <c r="M20" i="5"/>
  <c r="M21" i="5"/>
  <c r="L27" i="5"/>
  <c r="L30" i="5"/>
  <c r="M31" i="5"/>
  <c r="L32" i="5"/>
  <c r="L33" i="5"/>
  <c r="M34" i="5"/>
  <c r="M36" i="5"/>
  <c r="M37" i="5"/>
  <c r="L12" i="5"/>
  <c r="M14" i="5"/>
  <c r="M17" i="5"/>
  <c r="L26" i="5"/>
  <c r="M7" i="5"/>
  <c r="L7" i="5"/>
  <c r="O4" i="5"/>
  <c r="K4" i="5"/>
  <c r="P7" i="5" l="1"/>
  <c r="O7" i="5"/>
  <c r="O33" i="5"/>
  <c r="P33" i="5"/>
  <c r="O17" i="5"/>
  <c r="P17" i="5"/>
  <c r="O26" i="5"/>
  <c r="P26" i="5"/>
  <c r="P32" i="5"/>
  <c r="O32" i="5"/>
  <c r="P16" i="5"/>
  <c r="O16" i="5"/>
  <c r="O39" i="5"/>
  <c r="P39" i="5"/>
  <c r="O34" i="5"/>
  <c r="P34" i="5"/>
  <c r="O18" i="5"/>
  <c r="P18" i="5"/>
  <c r="O23" i="5"/>
  <c r="P23" i="5"/>
  <c r="O37" i="5"/>
  <c r="P37" i="5"/>
  <c r="P31" i="5"/>
  <c r="O31" i="5"/>
  <c r="O21" i="5"/>
  <c r="P21" i="5"/>
  <c r="P15" i="5"/>
  <c r="O15" i="5"/>
  <c r="O29" i="5"/>
  <c r="P29" i="5"/>
  <c r="O38" i="5"/>
  <c r="P38" i="5"/>
  <c r="O22" i="5"/>
  <c r="P22" i="5"/>
  <c r="O30" i="5"/>
  <c r="P30" i="5"/>
  <c r="O14" i="5"/>
  <c r="P14" i="5"/>
  <c r="O10" i="5"/>
  <c r="P10" i="5"/>
  <c r="P36" i="5"/>
  <c r="O36" i="5"/>
  <c r="P20" i="5"/>
  <c r="O20" i="5"/>
  <c r="O41" i="5"/>
  <c r="P41" i="5"/>
  <c r="O35" i="5"/>
  <c r="P35" i="5"/>
  <c r="O25" i="5"/>
  <c r="P25" i="5"/>
  <c r="P19" i="5"/>
  <c r="O19" i="5"/>
  <c r="O9" i="5"/>
  <c r="P9" i="5"/>
  <c r="P12" i="5"/>
  <c r="O12" i="5"/>
  <c r="O27" i="5"/>
  <c r="P27" i="5"/>
  <c r="O11" i="5"/>
  <c r="P11" i="5"/>
  <c r="P28" i="5"/>
  <c r="O28" i="5"/>
  <c r="O13" i="5"/>
  <c r="P13" i="5"/>
  <c r="P40" i="5"/>
  <c r="O40" i="5"/>
  <c r="P24" i="5"/>
  <c r="O24" i="5"/>
  <c r="P8" i="5"/>
  <c r="O8" i="5"/>
  <c r="A7" i="5"/>
  <c r="B7" i="5" s="1"/>
</calcChain>
</file>

<file path=xl/sharedStrings.xml><?xml version="1.0" encoding="utf-8"?>
<sst xmlns="http://schemas.openxmlformats.org/spreadsheetml/2006/main" count="1111" uniqueCount="270">
  <si>
    <t>Unidade de Medida</t>
  </si>
  <si>
    <t>Cod. SICOP</t>
  </si>
  <si>
    <t>Descr. Órgão SICOP</t>
  </si>
  <si>
    <t>Estoque Atual</t>
  </si>
  <si>
    <t>Consumo Médio do Período</t>
  </si>
  <si>
    <t>COADOR CAFÉ, Material: 100 % algodão com cabo de madeira, Capacidade: 4 a 5 litros, Tamanho: médio.</t>
  </si>
  <si>
    <t>FORMA REDONDA, Material: alumínio, Diâmetro: 28 a 30 cm, Altura: 10 a 12 cm, Características Adicionais: com furo no meio.</t>
  </si>
  <si>
    <t>PORTA GUARDANAPO, Material: aço inox.</t>
  </si>
  <si>
    <t>COADOR CAFÉ, Material: 100 % algodão com cabo de madeira, Capacidade: 2 litros, Tamanho: Pequeno.</t>
  </si>
  <si>
    <t>COLHER SOBREMESA, Material: aço inoxidável.</t>
  </si>
  <si>
    <t>PRATO, Tipo: Fundo, Material: Porcelana, Diâmetro: mínimo de 22 cm.</t>
  </si>
  <si>
    <t>COLHER SOPA, Material: aço inox.</t>
  </si>
  <si>
    <t>COLHER CHÁ, Material: aço inox.</t>
  </si>
  <si>
    <t>GARFO DE MESA, Material: aço inox.</t>
  </si>
  <si>
    <t>FACA DE MESA, Material: aço inox.</t>
  </si>
  <si>
    <t>PRATO, Tipo: Raso, Material: Porcelana, Diâmetro: mínimo de 26 cm.</t>
  </si>
  <si>
    <t>COADOR CAFÉ, Material: 100 % algodão com cabo de madeira, Capacidade: 20 litros, Tamanho: Grande.</t>
  </si>
  <si>
    <t>3.3.90.30.21.01.0081.000006-01</t>
  </si>
  <si>
    <t>3.3.90.30.21.01.0069.000016-01</t>
  </si>
  <si>
    <t>3.3.90.30.21.01.0069.000014-01</t>
  </si>
  <si>
    <t>3.3.90.30.21.01.0069.000015-01</t>
  </si>
  <si>
    <t>3.3.90.30.21.01.0058.000004-01</t>
  </si>
  <si>
    <t>3.3.90.30.21.01.0051.000003-01</t>
  </si>
  <si>
    <t>3.3.90.30.21.01.0082.000007-01</t>
  </si>
  <si>
    <t>3.3.90.30.21.01.0082.000006-01</t>
  </si>
  <si>
    <t>3.3.90.30.21.01.0082.000008-01</t>
  </si>
  <si>
    <t>3.3.90.30.21.01.0061.000007-01</t>
  </si>
  <si>
    <t>3.3.90.30.21.01.0066.000002-01</t>
  </si>
  <si>
    <t>3.3.90.30.21.01.0124.000006-01</t>
  </si>
  <si>
    <t>3.3.90.30.21.01.0145.000003-01</t>
  </si>
  <si>
    <t>3.3.90.30.21.01.0065.000004-01</t>
  </si>
  <si>
    <t>3.3.90.30.21.01.0050.000003-01</t>
  </si>
  <si>
    <t>3.3.90.30.21.01.0201.000002-01</t>
  </si>
  <si>
    <t>3.3.90.30.21.01.0074.000003-01</t>
  </si>
  <si>
    <t>3.3.90.30.21.01.0063.000001-01</t>
  </si>
  <si>
    <t>3.3.90.30.21.01.0097.000002-01</t>
  </si>
  <si>
    <t>3.3.90.30.21.01.0072.000007-01</t>
  </si>
  <si>
    <t>3.3.90.30.21.01.0049.000003-01</t>
  </si>
  <si>
    <t>3.3.90.30.21.01.0059.000002-01</t>
  </si>
  <si>
    <t>3.3.90.30.21.01.0052.000009-01</t>
  </si>
  <si>
    <t>3.3.90.30.21.01.0138.000003-01</t>
  </si>
  <si>
    <t>3.3.90.30.21.01.0077.000002-01</t>
  </si>
  <si>
    <t>3.3.90.30.21.01.0168.000005-01</t>
  </si>
  <si>
    <t>3.3.90.30.21.01.0055.000008-01</t>
  </si>
  <si>
    <t>3.3.90.30.21.01.0055.000001-01</t>
  </si>
  <si>
    <t>3.3.90.30.21.01.0068.000025-01</t>
  </si>
  <si>
    <t>3.3.90.30.21.01.0068.000026-01</t>
  </si>
  <si>
    <t>CANECA DE ALUMÍNIO</t>
  </si>
  <si>
    <t>CANECA</t>
  </si>
  <si>
    <t>CHALEIRA</t>
  </si>
  <si>
    <t>COADOR CAFÉ</t>
  </si>
  <si>
    <t>COLHER CAFÉ</t>
  </si>
  <si>
    <t>COLHER CHÁ</t>
  </si>
  <si>
    <t>COLHER DESCARTÁVEL</t>
  </si>
  <si>
    <t>COLHER SOBREMESA</t>
  </si>
  <si>
    <t>COLHER SOPA</t>
  </si>
  <si>
    <t>COLHER</t>
  </si>
  <si>
    <t>FACA DE MESA</t>
  </si>
  <si>
    <t>FACA DESCARTÁVEL</t>
  </si>
  <si>
    <t>FACA SERRILHADA</t>
  </si>
  <si>
    <t>FILME PLÁSTICO</t>
  </si>
  <si>
    <t>FILTRO DE PAPEL</t>
  </si>
  <si>
    <t>FORMA REDONDA</t>
  </si>
  <si>
    <t>GARFO DE MESA</t>
  </si>
  <si>
    <t>GARFO DESCARTÁVEL</t>
  </si>
  <si>
    <t>GARFO SOBREMESA</t>
  </si>
  <si>
    <t>LEITEIRA</t>
  </si>
  <si>
    <t>LUVAS PLÁSTICAS</t>
  </si>
  <si>
    <t>PENEIRA</t>
  </si>
  <si>
    <t>PORTA GUARDANAPO</t>
  </si>
  <si>
    <t>POTE DE PLÁSTICO</t>
  </si>
  <si>
    <t>PRATO SOBREMESA</t>
  </si>
  <si>
    <t>PRATO</t>
  </si>
  <si>
    <t>TAÇA PARA ÁGUA</t>
  </si>
  <si>
    <t>un</t>
  </si>
  <si>
    <t>pct</t>
  </si>
  <si>
    <t>rl</t>
  </si>
  <si>
    <t>cx</t>
  </si>
  <si>
    <t>Código do Material</t>
  </si>
  <si>
    <t>Tipo</t>
  </si>
  <si>
    <t>Descrição do Material</t>
  </si>
  <si>
    <t>SEMOB</t>
  </si>
  <si>
    <t>GVG</t>
  </si>
  <si>
    <t>CODEPLAN</t>
  </si>
  <si>
    <t>FAP</t>
  </si>
  <si>
    <t>CGDF</t>
  </si>
  <si>
    <t>IPREV-DF</t>
  </si>
  <si>
    <t>REC EMAS RA XV</t>
  </si>
  <si>
    <t>DFTRANS</t>
  </si>
  <si>
    <t>PARANOA RA VII</t>
  </si>
  <si>
    <t>FJZB</t>
  </si>
  <si>
    <t>BRAZLAND RA IV</t>
  </si>
  <si>
    <t>SEF</t>
  </si>
  <si>
    <t>JBB</t>
  </si>
  <si>
    <t>PLANALT RA VI</t>
  </si>
  <si>
    <t>CASA CIVIL</t>
  </si>
  <si>
    <t>SCIA RA XXV</t>
  </si>
  <si>
    <t>ADASA</t>
  </si>
  <si>
    <t>SEDESTMIDH</t>
  </si>
  <si>
    <t>SEGETH</t>
  </si>
  <si>
    <t>SEAGRI</t>
  </si>
  <si>
    <t>SE</t>
  </si>
  <si>
    <t>LAGO N RA XVIII</t>
  </si>
  <si>
    <t>SEC</t>
  </si>
  <si>
    <t>SEDS</t>
  </si>
  <si>
    <t>SEPLAG</t>
  </si>
  <si>
    <t>SEL</t>
  </si>
  <si>
    <t>PLANO PILOTO RA I</t>
  </si>
  <si>
    <t>STA MA RA XIII</t>
  </si>
  <si>
    <t>RIACHO F 1 RA XVII</t>
  </si>
  <si>
    <t>SIA RA XXIX</t>
  </si>
  <si>
    <t>GAMA RA II</t>
  </si>
  <si>
    <t>CEILANDIA RA IX</t>
  </si>
  <si>
    <t>LAGO SUL RA XVI</t>
  </si>
  <si>
    <t>SOBRADINHO RA V</t>
  </si>
  <si>
    <t>PARK WAY RA XXIV</t>
  </si>
  <si>
    <t>PGDF</t>
  </si>
  <si>
    <t>VARJAO RA XXIII</t>
  </si>
  <si>
    <t>IBRAM</t>
  </si>
  <si>
    <t>SAO SEBT RA XIV</t>
  </si>
  <si>
    <t>I/SEMARH</t>
  </si>
  <si>
    <t>GUARA RA X</t>
  </si>
  <si>
    <t>SECRIANCA</t>
  </si>
  <si>
    <t>FUNAP</t>
  </si>
  <si>
    <t>EMATER</t>
  </si>
  <si>
    <t>ITAPOA RA XXVIII</t>
  </si>
  <si>
    <t>SSP</t>
  </si>
  <si>
    <t>TAGUA RA III</t>
  </si>
  <si>
    <t>JB RA XXVII</t>
  </si>
  <si>
    <t>VICENTE PIRES RA XXX</t>
  </si>
  <si>
    <t>NOVACAP</t>
  </si>
  <si>
    <t>DPDF</t>
  </si>
  <si>
    <t>CANDANGO RA XIX</t>
  </si>
  <si>
    <t>DISPENSADOR DE COPOS DESCARTÁVEIS</t>
  </si>
  <si>
    <t>EBULIDOR DE ÁGUA (MERGULHÃO)</t>
  </si>
  <si>
    <t>PMDF</t>
  </si>
  <si>
    <t>UO</t>
  </si>
  <si>
    <t>Descrição Órgão</t>
  </si>
  <si>
    <t>TCB - Sociedade de Transportes Coletivos de Brasília Ltda</t>
  </si>
  <si>
    <t>PLANILHA DE DIMENSIONAMENTO</t>
  </si>
  <si>
    <t>Selecione sua U.O.:</t>
  </si>
  <si>
    <t>Informe no campo ao lado os possíveis locais de entrega:</t>
  </si>
  <si>
    <t>U.O.</t>
  </si>
  <si>
    <t>Qtd solicitada</t>
  </si>
  <si>
    <t>Código_Item</t>
  </si>
  <si>
    <t>Item nº</t>
  </si>
  <si>
    <t>Cód. Item</t>
  </si>
  <si>
    <t>Descrição</t>
  </si>
  <si>
    <t>Qtd Itens</t>
  </si>
  <si>
    <t>Soma</t>
  </si>
  <si>
    <t>Unid. Fornec.</t>
  </si>
  <si>
    <t>Média Consumo (A)</t>
  </si>
  <si>
    <t>Estoque</t>
  </si>
  <si>
    <t>Qtd. Estimada (B)</t>
  </si>
  <si>
    <t>Diferença (B) - (A)</t>
  </si>
  <si>
    <t>Variação Qtd. Estimada x Média Consumo</t>
  </si>
  <si>
    <t>LEITEIRA,Material: alumínio, com cabo de madeira, Capacidade: mínimo 2 litros, Características Adicionais: com tampa.</t>
  </si>
  <si>
    <t>PRATO DE SOBREMESA,Material: plástico descartável, Diâmetro: 15 cm, Características Adicionais: corantes atóxicos, Unidade De Fornecimento: pacote com 10 unidades</t>
  </si>
  <si>
    <t>PRATO DE SOBREMESA,Material: porcelana branca, Diâmetro: 19 cm, Características Adicionais: 1ª qualidade</t>
  </si>
  <si>
    <t>COLHER DE CAFÉ,Material: Aço Inox, Comprimento Mínimo: 9 cm, Espessura Mínima: 0,8mm.</t>
  </si>
  <si>
    <t>GARFO DE SOBREMESA,Material: aço inox.</t>
  </si>
  <si>
    <t>FILME PLÁSTICO,Características Mínimas: filme de PVC transparente, Unidade De Fornecimento: rolo de 28 cm x 30 m</t>
  </si>
  <si>
    <t>EBULIDOR DE ÁGUA (MERGULHÃO),Tamanho: médio, com no mínimo 28 cm de comprimento, Voltagem: 220 v, Potência Mínima: 2000 W, Características Adicionais: fio plástico paralelo com plug modelo padrão.</t>
  </si>
  <si>
    <t>FACA SERRILHADA,Material: aço inox, Medidas: mínimo 30 cm, Aplicação: cortar pães e outros, Material Cabo: polipropileno.</t>
  </si>
  <si>
    <t>CHALEIRA,Capacidade: 02 litros, Material: aço inox, Características Adicionais: alça em polipropileno, com tampa.</t>
  </si>
  <si>
    <t>COLHER DESCARTÁVEL,Material: Plástico, Aplicação: Para refeição, Cor: a escolher, Unidade De Fornecimento: Pacote com 50 unidades.</t>
  </si>
  <si>
    <t>COLHER DESCARTÁVEL,Material: Plástico, Aplicação: Café, Cor: a escolher, Unidade De Fornecimento: Pacote com 50 unidades</t>
  </si>
  <si>
    <t>COLHER DESCARTÁVEL,Material: plástico, Aplicação: para sobremesa, Cor: a escolher, Unidade De Fornecimento: pacote com 50 unidades</t>
  </si>
  <si>
    <t>FILTRO DE PAPEL,Aplicação: para café, Tamanho: 103, Unidade De Fornecimento: caixa com 30 unidades</t>
  </si>
  <si>
    <t>COLHER ,Material: Polipropileno, Cor: À escolher, Características Adicionais: Inquebrável, resistente a altas temperaturas, Volume: 10ml, Dimensões: 164 mm de comprimento total.</t>
  </si>
  <si>
    <t>3.3.90.30.21.01.0087.000006-01</t>
  </si>
  <si>
    <t>TAÇA PARA ÁGUA,Material: vidro cristalizado, Capacidade Mínima: 200ml, Características Adicionais: com pé de 5cm de altura.</t>
  </si>
  <si>
    <t>3.3.90.30.21.01.0094.000005-01</t>
  </si>
  <si>
    <t>PENEIRA,Material: arame, Material Borda: madeira, Aplicação: para arroz e feijão, Diâmetro: mínimo de 55cm.</t>
  </si>
  <si>
    <t>3.3.90.30.21.01.0119.000008-01</t>
  </si>
  <si>
    <t>CANECA,Características Mínimas: confeccionada em polipropileno atóxico, resistente a altas temperaturas, com alça, capacidade mínima de 250ml.</t>
  </si>
  <si>
    <t>LUVAS PLÁSTICAS,Características Mínimas: para manuseio de alimentos, transparente, descartável, tamanho único. Unidade de fornecimento: caixa com 100 unidades.</t>
  </si>
  <si>
    <t>DISPENSADOR DE COPOS DESCARTÁVEIS,Aplicação: para copos descartáveis de água 180/200ml, Características Adicionais: com capacidade de 100 copos, fabricado em plástico resistente, com dispositivo de saída em um único copo, Tipo: poupa copo, com alavanca.</t>
  </si>
  <si>
    <t>POTE DE PLÁSTICO,Tipo: redondo, Material: em polipropileno, tranparente, com tampa; Capacidade: mínimo 500 ml, Características Mínimas: Resistência ao congelamento e a temperatura de 100°C.</t>
  </si>
  <si>
    <t>3.3.90.30.21.01.0129.000010-01</t>
  </si>
  <si>
    <t>CANECA DE ALUMÍNIO,Características Mínimas: para fazer café, Tipo: caldeirão, Características Adicionais: alça de madeira, Capacidade: mínimo de 4,5 litros.</t>
  </si>
  <si>
    <t>3.3.90.30.21.01.0200.000004-01</t>
  </si>
  <si>
    <t>GARFO DESCARTÁVEL,Tipo: plástico, Aplicação: refeição, Cor: a escolher, Unidade De Fornecimento: pacote com 50 unidades.</t>
  </si>
  <si>
    <t>FACA DESCARTÁVEL,Aplicação: Refeição, Material: Plástico, Cor: À escolher, Unidade De Fornecimento: Pacote com 50 unidades.</t>
  </si>
  <si>
    <t>PROC. SEI Nº 00410-00001330/2018-37</t>
  </si>
  <si>
    <r>
      <t xml:space="preserve">PLS Nº </t>
    </r>
    <r>
      <rPr>
        <b/>
        <sz val="12"/>
        <rFont val="Calibri"/>
        <family val="2"/>
        <scheme val="minor"/>
      </rPr>
      <t>030/2018</t>
    </r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</si>
  <si>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</si>
  <si>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</si>
  <si>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</si>
  <si>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</si>
  <si>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</si>
  <si>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</si>
  <si>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</si>
  <si>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</si>
  <si>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</si>
  <si>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</si>
  <si>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</si>
  <si>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</si>
  <si>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</si>
  <si>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</si>
  <si>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</si>
  <si>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</si>
  <si>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</si>
  <si>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</si>
  <si>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</si>
  <si>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</si>
  <si>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</si>
  <si>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</si>
  <si>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</si>
  <si>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</si>
  <si>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</si>
  <si>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</si>
  <si>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</si>
  <si>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SAI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</si>
  <si>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</si>
  <si>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</si>
  <si>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</si>
  <si>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</si>
  <si>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</si>
  <si>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</si>
  <si>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</si>
  <si>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</si>
  <si>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</si>
  <si>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</si>
  <si>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</si>
  <si>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</si>
  <si>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</si>
  <si>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</si>
  <si>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</si>
  <si>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</si>
  <si>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</si>
  <si>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</si>
  <si>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</si>
  <si>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</si>
  <si>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</si>
  <si>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</si>
  <si>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</si>
  <si>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</si>
  <si>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</si>
  <si>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</si>
  <si>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</si>
  <si>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</si>
  <si>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</si>
  <si>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</si>
  <si>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</si>
  <si>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</si>
  <si>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</si>
  <si>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</si>
  <si>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</si>
  <si>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</si>
  <si>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</si>
  <si>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</si>
  <si>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</si>
  <si>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</si>
  <si>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</si>
  <si>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</si>
  <si>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</si>
  <si>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</si>
  <si>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Economia,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</si>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</sst>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s&quot;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Alignment="1">
      <alignment horizontal="left"/>
    </xf>
    <xf numFmtId="0" fontId="6" fillId="3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vertical="center" wrapText="1"/>
    </xf>
    <xf numFmtId="0" fontId="6" fillId="4" borderId="3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 wrapText="1"/>
    </xf>
    <xf numFmtId="0" fontId="6" fillId="4" borderId="0" xfId="0" applyNumberFormat="1" applyFont="1" applyFill="1" applyBorder="1" applyAlignment="1">
      <alignment vertical="center" wrapText="1"/>
    </xf>
    <xf numFmtId="0" fontId="6" fillId="4" borderId="0" xfId="0" applyNumberFormat="1" applyFont="1" applyFill="1" applyBorder="1" applyAlignment="1">
      <alignment vertical="center"/>
    </xf>
    <xf numFmtId="0" fontId="7" fillId="0" borderId="0" xfId="0" applyNumberFormat="1" applyFont="1"/>
    <xf numFmtId="0" fontId="7" fillId="0" borderId="0" xfId="0" applyNumberFormat="1" applyFont="1" applyFill="1"/>
    <xf numFmtId="0" fontId="0" fillId="0" borderId="0" xfId="0" applyNumberFormat="1"/>
    <xf numFmtId="0" fontId="2" fillId="0" borderId="0" xfId="3"/>
    <xf numFmtId="0" fontId="2" fillId="0" borderId="0" xfId="3" applyFill="1"/>
    <xf numFmtId="0" fontId="0" fillId="0" borderId="0" xfId="3" applyFont="1"/>
    <xf numFmtId="0" fontId="0" fillId="0" borderId="0" xfId="3" applyFont="1" applyFill="1"/>
    <xf numFmtId="0" fontId="0" fillId="9" borderId="11" xfId="0" applyFont="1" applyFill="1" applyBorder="1" applyAlignment="1" applyProtection="1">
      <alignment horizontal="center" vertical="center" wrapText="1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/>
    <xf numFmtId="0" fontId="11" fillId="6" borderId="8" xfId="0" applyFont="1" applyFill="1" applyBorder="1" applyProtection="1"/>
    <xf numFmtId="0" fontId="0" fillId="0" borderId="7" xfId="0" applyFont="1" applyFill="1" applyBorder="1" applyProtection="1"/>
    <xf numFmtId="164" fontId="0" fillId="0" borderId="0" xfId="0" applyNumberFormat="1" applyFont="1" applyBorder="1" applyAlignment="1" applyProtection="1"/>
    <xf numFmtId="0" fontId="11" fillId="6" borderId="0" xfId="0" applyFont="1" applyFill="1" applyBorder="1" applyProtection="1"/>
    <xf numFmtId="0" fontId="0" fillId="0" borderId="0" xfId="0" applyFont="1" applyFill="1" applyBorder="1" applyProtection="1"/>
    <xf numFmtId="0" fontId="0" fillId="7" borderId="0" xfId="0" applyFont="1" applyFill="1" applyProtection="1"/>
    <xf numFmtId="0" fontId="4" fillId="8" borderId="11" xfId="0" applyFont="1" applyFill="1" applyBorder="1" applyAlignment="1" applyProtection="1">
      <alignment horizontal="center" vertical="center" wrapText="1"/>
    </xf>
    <xf numFmtId="3" fontId="0" fillId="0" borderId="0" xfId="0" applyNumberFormat="1" applyFont="1" applyProtection="1"/>
    <xf numFmtId="0" fontId="0" fillId="10" borderId="2" xfId="0" applyFont="1" applyFill="1" applyBorder="1" applyAlignment="1" applyProtection="1">
      <alignment horizontal="center" vertical="center" wrapText="1"/>
    </xf>
    <xf numFmtId="0" fontId="0" fillId="10" borderId="2" xfId="0" applyFont="1" applyFill="1" applyBorder="1" applyAlignment="1" applyProtection="1">
      <alignment horizontal="center" vertical="center"/>
    </xf>
    <xf numFmtId="0" fontId="0" fillId="10" borderId="2" xfId="0" applyFont="1" applyFill="1" applyBorder="1" applyAlignment="1" applyProtection="1">
      <alignment horizontal="left" vertical="center" wrapText="1"/>
    </xf>
    <xf numFmtId="166" fontId="0" fillId="10" borderId="2" xfId="1" applyNumberFormat="1" applyFont="1" applyFill="1" applyBorder="1" applyAlignment="1" applyProtection="1">
      <alignment horizontal="left" vertical="center" wrapText="1"/>
    </xf>
    <xf numFmtId="3" fontId="0" fillId="0" borderId="2" xfId="1" applyNumberFormat="1" applyFont="1" applyBorder="1" applyAlignment="1" applyProtection="1">
      <alignment horizontal="center" vertical="center" wrapText="1"/>
    </xf>
    <xf numFmtId="3" fontId="0" fillId="10" borderId="2" xfId="0" applyNumberFormat="1" applyFont="1" applyFill="1" applyBorder="1" applyAlignment="1" applyProtection="1">
      <alignment horizontal="center" vertical="center"/>
    </xf>
    <xf numFmtId="9" fontId="0" fillId="10" borderId="2" xfId="2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8" fillId="0" borderId="12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8" fillId="5" borderId="20" xfId="0" applyFont="1" applyFill="1" applyBorder="1" applyAlignment="1" applyProtection="1">
      <alignment horizontal="right"/>
    </xf>
    <xf numFmtId="0" fontId="8" fillId="5" borderId="8" xfId="0" applyFont="1" applyFill="1" applyBorder="1" applyAlignment="1" applyProtection="1">
      <alignment horizontal="right"/>
    </xf>
    <xf numFmtId="0" fontId="10" fillId="0" borderId="7" xfId="0" applyFont="1" applyFill="1" applyBorder="1" applyAlignment="1" applyProtection="1">
      <alignment horizontal="left"/>
      <protection locked="0"/>
    </xf>
    <xf numFmtId="0" fontId="10" fillId="0" borderId="8" xfId="0" applyFont="1" applyFill="1" applyBorder="1" applyAlignment="1" applyProtection="1">
      <alignment horizontal="left"/>
      <protection locked="0"/>
    </xf>
    <xf numFmtId="164" fontId="1" fillId="7" borderId="4" xfId="0" applyNumberFormat="1" applyFont="1" applyFill="1" applyBorder="1" applyAlignment="1" applyProtection="1">
      <alignment horizontal="center" vertical="center"/>
    </xf>
    <xf numFmtId="164" fontId="1" fillId="7" borderId="0" xfId="0" applyNumberFormat="1" applyFont="1" applyFill="1" applyBorder="1" applyAlignment="1" applyProtection="1">
      <alignment horizontal="center" vertical="center"/>
    </xf>
    <xf numFmtId="164" fontId="1" fillId="7" borderId="5" xfId="0" applyNumberFormat="1" applyFont="1" applyFill="1" applyBorder="1" applyAlignment="1" applyProtection="1">
      <alignment horizontal="center" vertical="center"/>
    </xf>
    <xf numFmtId="164" fontId="1" fillId="7" borderId="6" xfId="0" applyNumberFormat="1" applyFont="1" applyFill="1" applyBorder="1" applyAlignment="1" applyProtection="1">
      <alignment horizontal="center" vertical="center"/>
    </xf>
    <xf numFmtId="164" fontId="1" fillId="7" borderId="7" xfId="0" applyNumberFormat="1" applyFont="1" applyFill="1" applyBorder="1" applyAlignment="1" applyProtection="1">
      <alignment horizontal="center" vertical="center"/>
    </xf>
    <xf numFmtId="164" fontId="1" fillId="7" borderId="8" xfId="0" applyNumberFormat="1" applyFont="1" applyFill="1" applyBorder="1" applyAlignment="1" applyProtection="1">
      <alignment horizontal="center" vertical="center"/>
    </xf>
    <xf numFmtId="165" fontId="3" fillId="8" borderId="4" xfId="0" applyNumberFormat="1" applyFont="1" applyFill="1" applyBorder="1" applyAlignment="1" applyProtection="1">
      <alignment horizontal="center" vertical="center"/>
    </xf>
    <xf numFmtId="165" fontId="3" fillId="8" borderId="16" xfId="0" applyNumberFormat="1" applyFont="1" applyFill="1" applyBorder="1" applyAlignment="1" applyProtection="1">
      <alignment horizontal="center" vertical="center"/>
    </xf>
    <xf numFmtId="165" fontId="3" fillId="8" borderId="6" xfId="0" applyNumberFormat="1" applyFont="1" applyFill="1" applyBorder="1" applyAlignment="1" applyProtection="1">
      <alignment horizontal="center" vertical="center"/>
    </xf>
    <xf numFmtId="165" fontId="3" fillId="8" borderId="22" xfId="0" applyNumberFormat="1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left" vertical="top" wrapText="1"/>
    </xf>
    <xf numFmtId="0" fontId="8" fillId="5" borderId="10" xfId="0" applyFont="1" applyFill="1" applyBorder="1" applyAlignment="1" applyProtection="1">
      <alignment horizontal="left" vertical="top" wrapText="1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0" fontId="12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CG\COSUP\DIREP\GEPROSP-GEPROM\PLS\GEPROM%202018%20-%20Material%20de%20Consumo\EM%20ELABORA&#199;&#195;O%20-%20Grupo%2030.21%20-%20Copos%20Descart&#225;veis\ANEXO%20II%20-%20Plan.%20Dimension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 30.21"/>
      <sheetName val="Respostas Órgãos"/>
      <sheetName val="LISTA ÓRGÃO"/>
    </sheetNames>
    <sheetDataSet>
      <sheetData sheetId="0"/>
      <sheetData sheetId="1"/>
      <sheetData sheetId="2">
        <row r="1">
          <cell r="A1" t="str">
            <v>UO</v>
          </cell>
        </row>
        <row r="2">
          <cell r="B2" t="str">
            <v>Administração Regional da Candangolândia</v>
          </cell>
        </row>
        <row r="3">
          <cell r="B3" t="str">
            <v>Administração Regional da Fercal RA XXXI</v>
          </cell>
        </row>
        <row r="4">
          <cell r="B4" t="str">
            <v>Administração Regional da Sudoeste/Octogonal</v>
          </cell>
        </row>
        <row r="5">
          <cell r="B5" t="str">
            <v>Administração Regional de Águas Claras</v>
          </cell>
        </row>
        <row r="6">
          <cell r="B6" t="str">
            <v>Administração Regional de Brazlândia</v>
          </cell>
        </row>
        <row r="7">
          <cell r="B7" t="str">
            <v>Administração Regional de Ceilândia</v>
          </cell>
        </row>
        <row r="8">
          <cell r="B8" t="str">
            <v>Administração Regional de Itapoã</v>
          </cell>
        </row>
        <row r="9">
          <cell r="B9" t="str">
            <v>Administração Regional de Planaltina</v>
          </cell>
        </row>
        <row r="10">
          <cell r="B10" t="str">
            <v>Administração Regional de Samambaia</v>
          </cell>
        </row>
        <row r="11">
          <cell r="B11" t="str">
            <v>Administração Regional de Santa Maria</v>
          </cell>
        </row>
        <row r="12">
          <cell r="B12" t="str">
            <v>Administração Regional de São Sebastião</v>
          </cell>
        </row>
        <row r="13">
          <cell r="B13" t="str">
            <v>Administração Regional de Sobradinho</v>
          </cell>
        </row>
        <row r="14">
          <cell r="B14" t="str">
            <v>Administração Regional de Sobradinho II</v>
          </cell>
        </row>
        <row r="15">
          <cell r="B15" t="str">
            <v>Administração Regional de Taguatinga</v>
          </cell>
        </row>
        <row r="16">
          <cell r="B16" t="str">
            <v>Administração Regional de Vicente Pires</v>
          </cell>
        </row>
        <row r="17">
          <cell r="B17" t="str">
            <v>Administração Regional do Cruzeiro</v>
          </cell>
        </row>
        <row r="18">
          <cell r="B18" t="str">
            <v>Administração Regional do Gama</v>
          </cell>
        </row>
        <row r="19">
          <cell r="B19" t="str">
            <v>Administração Regional do Guará</v>
          </cell>
        </row>
        <row r="20">
          <cell r="B20" t="str">
            <v>Administração Regional do Jardim Botânico</v>
          </cell>
        </row>
        <row r="21">
          <cell r="B21" t="str">
            <v>Administração Regional do Lago Norte</v>
          </cell>
        </row>
        <row r="22">
          <cell r="B22" t="str">
            <v>Administração Regional do Lago Sul</v>
          </cell>
        </row>
        <row r="23">
          <cell r="B23" t="str">
            <v>Administração Regional do Núcleo Bandeirante</v>
          </cell>
        </row>
        <row r="24">
          <cell r="B24" t="str">
            <v>Administração Regional do Paranoá</v>
          </cell>
        </row>
        <row r="25">
          <cell r="B25" t="str">
            <v>Administração Regional do Park Way</v>
          </cell>
        </row>
        <row r="26">
          <cell r="B26" t="str">
            <v>Administração Regional do Plano Piloto</v>
          </cell>
        </row>
        <row r="27">
          <cell r="B27" t="str">
            <v>Administração Regional do Recanto das Emas</v>
          </cell>
        </row>
        <row r="28">
          <cell r="B28" t="str">
            <v>Administração Regional do Riacho Fundo I</v>
          </cell>
        </row>
        <row r="29">
          <cell r="B29" t="str">
            <v>Administração Regional do Riacho Fundo II</v>
          </cell>
        </row>
        <row r="30">
          <cell r="B30" t="str">
            <v>Administração Regional do Setor Complementar de Indústria</v>
          </cell>
        </row>
        <row r="31">
          <cell r="B31" t="str">
            <v>Administração Regional do SIA</v>
          </cell>
        </row>
        <row r="32">
          <cell r="B32" t="str">
            <v>Administração Regional do Varjão</v>
          </cell>
        </row>
        <row r="33">
          <cell r="B33" t="str">
            <v>Agência de Fiscalização do Distrito Federal</v>
          </cell>
        </row>
        <row r="34">
          <cell r="B34" t="str">
            <v>Agência Empresarial da Receita</v>
          </cell>
        </row>
        <row r="35">
          <cell r="B35" t="str">
            <v>Agência Reguladora de Águas e Saneamento do DF</v>
          </cell>
        </row>
        <row r="36">
          <cell r="B36" t="str">
            <v>Arquivo Público do Distrito Federal</v>
          </cell>
        </row>
        <row r="37">
          <cell r="B37" t="str">
            <v>Câmara Legislativa do Distrito Federal</v>
          </cell>
        </row>
        <row r="38">
          <cell r="B38" t="str">
            <v>Central de Abastecimento do DF - CEASA</v>
          </cell>
        </row>
        <row r="39">
          <cell r="B39" t="str">
            <v>Cia de Desenvolvimento do Planalto Central - CODEPLAN</v>
          </cell>
        </row>
        <row r="40">
          <cell r="B40" t="str">
            <v>Companhia de Desenvolvimento Habitacional do Distrito Federal - CODHAB</v>
          </cell>
        </row>
        <row r="41">
          <cell r="B41" t="str">
            <v>Companhia de Saneamento Ambiental do Distrito Federal - CAESB</v>
          </cell>
        </row>
        <row r="42">
          <cell r="B42" t="str">
            <v>Companhia do Metropolitano de Brasília - METRÔ</v>
          </cell>
        </row>
        <row r="43">
          <cell r="B43" t="str">
            <v>Companhia Energética de Brasília - CEB</v>
          </cell>
        </row>
        <row r="44">
          <cell r="B44" t="str">
            <v>Companhia Imobiliária de Brasília - TERRACAP</v>
          </cell>
        </row>
        <row r="45">
          <cell r="B45" t="str">
            <v>Companhia Urbanizadora da Nova Capital do Brasil - NOVACAP</v>
          </cell>
        </row>
        <row r="46">
          <cell r="B46" t="str">
            <v>Controladoria Geral do Distrito Federal</v>
          </cell>
        </row>
        <row r="47">
          <cell r="B47" t="str">
            <v>Corpo de Bombeiros Militar do Distrito Federal</v>
          </cell>
        </row>
        <row r="48">
          <cell r="B48" t="str">
            <v>Corregedoria Geral do Distrito Federal</v>
          </cell>
        </row>
        <row r="49">
          <cell r="B49" t="str">
            <v>Defensoria Pública do Distrito Federal</v>
          </cell>
        </row>
        <row r="50">
          <cell r="B50" t="str">
            <v>Departamento de Estradas e Rodagens do DF</v>
          </cell>
        </row>
        <row r="51">
          <cell r="B51" t="str">
            <v>Departamento de Trânsito do Distrito Federal</v>
          </cell>
        </row>
        <row r="52">
          <cell r="B52" t="str">
            <v>Empresa Brasiliense de Turismo</v>
          </cell>
        </row>
        <row r="53">
          <cell r="B53" t="str">
            <v>Empresa de Assistência Técnica e Extensão Rural do DF</v>
          </cell>
        </row>
        <row r="54">
          <cell r="B54" t="str">
            <v>Fundação de Amparo ao Trabalhador Preso</v>
          </cell>
        </row>
        <row r="55">
          <cell r="B55" t="str">
            <v>Fundação de Apoio à Pesquisa</v>
          </cell>
        </row>
        <row r="56">
          <cell r="B56" t="str">
            <v>Fundação de Ensino e Pesquisa em Ciências de Saúde</v>
          </cell>
        </row>
        <row r="57">
          <cell r="B57" t="str">
            <v>Fundação Hemocentro de Brasília</v>
          </cell>
        </row>
        <row r="58">
          <cell r="B58" t="str">
            <v>Fundação Jardim Zoológico de Brasília</v>
          </cell>
        </row>
        <row r="59">
          <cell r="B59" t="str">
            <v>Fundação Universidade Aberta do Distrito Federal - FUNAB</v>
          </cell>
        </row>
        <row r="60">
          <cell r="B60" t="str">
            <v>Gabinete da Secretaria de Estado de Educação</v>
          </cell>
        </row>
        <row r="61">
          <cell r="B61" t="str">
            <v>Gabinete do Governador</v>
          </cell>
        </row>
        <row r="62">
          <cell r="B62" t="str">
            <v>Gabinete do Vice-Governador</v>
          </cell>
        </row>
        <row r="63">
          <cell r="B63" t="str">
            <v>Gerência de Fiscalização de Mercadoria de Trânsito</v>
          </cell>
        </row>
        <row r="64">
          <cell r="B64" t="str">
            <v>Hospital de Base do Distrito Federal</v>
          </cell>
        </row>
        <row r="65">
          <cell r="B65" t="str">
            <v>Hospital Regional de Brazlândia</v>
          </cell>
        </row>
        <row r="66">
          <cell r="B66" t="str">
            <v>Hospital São Vicente de Paula</v>
          </cell>
        </row>
        <row r="67">
          <cell r="B67" t="str">
            <v>Instituto de Defesa do Consumidor - PROCON</v>
          </cell>
        </row>
        <row r="68">
          <cell r="B68" t="str">
            <v>Instituto de Previdencia dos Servidores do Distrito Federal</v>
          </cell>
        </row>
        <row r="69">
          <cell r="B69" t="str">
            <v>Instituto do Meio Ambiente e dos Recursos Hídricos do Distrito Federal</v>
          </cell>
        </row>
        <row r="70">
          <cell r="B70" t="str">
            <v>Jardim Botânico de Brasília</v>
          </cell>
        </row>
        <row r="71">
          <cell r="B71" t="str">
            <v>Laboratório Central de Saúde Pública do DF</v>
          </cell>
        </row>
        <row r="72">
          <cell r="B72" t="str">
            <v>Polícia Civil do Distrito Federal</v>
          </cell>
        </row>
        <row r="73">
          <cell r="B73" t="str">
            <v>Polícia Militar do Distrito Federal</v>
          </cell>
        </row>
        <row r="74">
          <cell r="B74" t="str">
            <v>Procuradoria Geral do Distrito Federal</v>
          </cell>
        </row>
        <row r="75">
          <cell r="B75" t="str">
            <v>Secretaria de Estado da Casa Civil, Relações Institucionais e Sociais do Distrito Federal</v>
          </cell>
        </row>
        <row r="76">
          <cell r="B76" t="str">
            <v>Secretaria de Estado da Gestão do Território e Habitação</v>
          </cell>
        </row>
        <row r="77">
          <cell r="B77" t="str">
            <v>Secretaria de Estado das Cidades</v>
          </cell>
        </row>
        <row r="78">
          <cell r="B78" t="str">
            <v>Secretaria de Estado de Agricultura, Abastecimento e Desenvolvimento Rural</v>
          </cell>
        </row>
        <row r="79">
          <cell r="B79" t="str">
            <v>Secretaria de Estado de Ciência e Tecnologia do Distrito Federal</v>
          </cell>
        </row>
        <row r="80">
          <cell r="B80" t="str">
            <v>Secretaria de Estado de Comunicação</v>
          </cell>
        </row>
        <row r="81">
          <cell r="B81" t="str">
            <v>Secretaria de Estado de Cultura</v>
          </cell>
        </row>
        <row r="82">
          <cell r="B82" t="str">
            <v>Secretaria de Estado de Economia e Desenvolvimento Sustentável</v>
          </cell>
        </row>
        <row r="83">
          <cell r="B83" t="str">
            <v>Secretaria de Estado de Educação</v>
          </cell>
        </row>
        <row r="84">
          <cell r="B84" t="str">
            <v>Secretaria de Estado de Esporte, Turismo e Lazer</v>
          </cell>
        </row>
        <row r="85">
          <cell r="B85" t="str">
            <v>Secretaria de Estado de Fazenda</v>
          </cell>
        </row>
        <row r="86">
          <cell r="B86" t="str">
            <v>Secretaria de Estado de Infraestrutura e Serviços Públicos</v>
          </cell>
        </row>
        <row r="87">
          <cell r="B87" t="str">
            <v>Secretaria de Estado de Justiça e Cidadania</v>
          </cell>
        </row>
        <row r="88">
          <cell r="B88" t="str">
            <v>Secretaria de Estado de Meio-Ambiente</v>
          </cell>
        </row>
        <row r="89">
          <cell r="B89" t="str">
            <v>Secretaria de Estado de Mobilidade</v>
          </cell>
        </row>
        <row r="90">
          <cell r="B90" t="str">
            <v>Secretaria de Estado de Planejamento, Orçamento e Gestão</v>
          </cell>
        </row>
        <row r="91">
          <cell r="B91" t="str">
            <v>Secretaria de Estado de Políticas para Crianças, Adolescentes e Juventude</v>
          </cell>
        </row>
        <row r="92">
          <cell r="B92" t="str">
            <v>Secretaria de Estado de Regularização de Condomínios</v>
          </cell>
        </row>
        <row r="93">
          <cell r="B93" t="str">
            <v>Secretaria de Estado de Saúde</v>
          </cell>
        </row>
        <row r="94">
          <cell r="B94" t="str">
            <v>Secretaria de Estado de Segurança Pública e Paz Social</v>
          </cell>
        </row>
        <row r="95">
          <cell r="B95" t="str">
            <v>Secretaria de Estado de Trabalho, Desenvolvimento Social, Mulheres, Igualdade Racial e Direitos Humanos</v>
          </cell>
        </row>
        <row r="96">
          <cell r="B96" t="str">
            <v>Serviço de Limpeza Urbana</v>
          </cell>
        </row>
        <row r="97">
          <cell r="B97" t="str">
            <v>Subsecretaria de Vigilância à Saúde</v>
          </cell>
        </row>
        <row r="98">
          <cell r="B98" t="str">
            <v>SULIC</v>
          </cell>
        </row>
        <row r="99">
          <cell r="B99" t="str">
            <v>TCB - Sociedade de Transportes Coletivos de Brasília Ltda</v>
          </cell>
        </row>
        <row r="100">
          <cell r="B100" t="str">
            <v>Transporte Urbano do DF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94"/>
  <sheetViews>
    <sheetView workbookViewId="0">
      <pane ySplit="1" topLeftCell="A3" activePane="bottomLeft" state="frozen"/>
      <selection pane="bottomLeft" activeCell="A5" sqref="A5 F5"/>
    </sheetView>
  </sheetViews>
  <sheetFormatPr defaultRowHeight="15" x14ac:dyDescent="0.25"/>
  <cols>
    <col min="1" max="1" width="27.140625" style="14" bestFit="1" customWidth="1"/>
    <col min="2" max="2" width="33" style="14" bestFit="1" customWidth="1"/>
    <col min="3" max="3" width="27.140625" style="14" customWidth="1"/>
    <col min="4" max="4" width="28.42578125" style="14" customWidth="1"/>
    <col min="5" max="5" width="18.5703125" style="15" bestFit="1" customWidth="1"/>
    <col min="6" max="6" width="12.28515625" style="14" bestFit="1" customWidth="1"/>
    <col min="7" max="7" width="19.7109375" style="14" bestFit="1" customWidth="1"/>
    <col min="8" max="8" width="11.85546875" style="14" customWidth="1"/>
    <col min="9" max="9" width="15.42578125" style="14" customWidth="1"/>
    <col min="10" max="10" width="17.5703125" style="16" customWidth="1"/>
    <col min="11" max="17" width="9.140625" style="16"/>
    <col min="18" max="16384" width="9.140625" style="14"/>
  </cols>
  <sheetData>
    <row r="1" spans="1:9" s="3" customFormat="1" ht="45" x14ac:dyDescent="0.25">
      <c r="A1" s="1" t="s">
        <v>78</v>
      </c>
      <c r="B1" s="1"/>
      <c r="C1" s="1" t="s">
        <v>79</v>
      </c>
      <c r="D1" s="2" t="s">
        <v>80</v>
      </c>
      <c r="E1" s="2" t="s">
        <v>0</v>
      </c>
      <c r="F1" s="2" t="s">
        <v>1</v>
      </c>
      <c r="G1" s="2" t="s">
        <v>2</v>
      </c>
      <c r="H1" s="1" t="s">
        <v>3</v>
      </c>
      <c r="I1" s="1" t="s">
        <v>4</v>
      </c>
    </row>
    <row r="2" spans="1:9" s="3" customFormat="1" ht="105" x14ac:dyDescent="0.25">
      <c r="A2" s="4" t="s">
        <v>179</v>
      </c>
      <c r="B2" s="4" t="str">
        <f t="shared" ref="B2:B47" si="0">A2&amp;" - "&amp;F2</f>
        <v>3.3.90.30.21.01.0129.000010-01 - 2</v>
      </c>
      <c r="C2" s="4" t="s">
        <v>47</v>
      </c>
      <c r="D2" s="5" t="s">
        <v>180</v>
      </c>
      <c r="E2" s="5" t="s">
        <v>74</v>
      </c>
      <c r="F2" s="6">
        <v>2</v>
      </c>
      <c r="G2" s="6" t="s">
        <v>95</v>
      </c>
      <c r="H2" s="4">
        <v>7</v>
      </c>
      <c r="I2" s="4">
        <v>1</v>
      </c>
    </row>
    <row r="3" spans="1:9" s="3" customFormat="1" ht="105" x14ac:dyDescent="0.25">
      <c r="A3" s="4" t="s">
        <v>179</v>
      </c>
      <c r="B3" s="4" t="str">
        <f t="shared" si="0"/>
        <v>3.3.90.30.21.01.0129.000010-01 - 90</v>
      </c>
      <c r="C3" s="4" t="s">
        <v>47</v>
      </c>
      <c r="D3" s="5" t="s">
        <v>180</v>
      </c>
      <c r="E3" s="5" t="s">
        <v>74</v>
      </c>
      <c r="F3" s="6">
        <v>90</v>
      </c>
      <c r="G3" s="6" t="s">
        <v>81</v>
      </c>
      <c r="H3" s="7">
        <v>0</v>
      </c>
      <c r="I3" s="4">
        <v>1</v>
      </c>
    </row>
    <row r="4" spans="1:9" s="3" customFormat="1" ht="105" x14ac:dyDescent="0.25">
      <c r="A4" s="4" t="s">
        <v>179</v>
      </c>
      <c r="B4" s="4" t="str">
        <f t="shared" si="0"/>
        <v>3.3.90.30.21.01.0129.000010-01 - 121</v>
      </c>
      <c r="C4" s="4" t="s">
        <v>47</v>
      </c>
      <c r="D4" s="5" t="s">
        <v>180</v>
      </c>
      <c r="E4" s="5" t="s">
        <v>74</v>
      </c>
      <c r="F4" s="6">
        <v>121</v>
      </c>
      <c r="G4" s="6" t="s">
        <v>83</v>
      </c>
      <c r="H4" s="4">
        <v>1</v>
      </c>
      <c r="I4" s="4">
        <v>1</v>
      </c>
    </row>
    <row r="5" spans="1:9" s="3" customFormat="1" ht="105" x14ac:dyDescent="0.25">
      <c r="A5" s="4" t="s">
        <v>179</v>
      </c>
      <c r="B5" s="4" t="str">
        <f t="shared" si="0"/>
        <v>3.3.90.30.21.01.0129.000010-01 - 306</v>
      </c>
      <c r="C5" s="4" t="s">
        <v>47</v>
      </c>
      <c r="D5" s="5" t="s">
        <v>180</v>
      </c>
      <c r="E5" s="5" t="s">
        <v>74</v>
      </c>
      <c r="F5" s="6">
        <v>306</v>
      </c>
      <c r="G5" s="6" t="s">
        <v>96</v>
      </c>
      <c r="H5" s="7">
        <v>0</v>
      </c>
      <c r="I5" s="4">
        <v>1</v>
      </c>
    </row>
    <row r="6" spans="1:9" s="3" customFormat="1" ht="105" x14ac:dyDescent="0.25">
      <c r="A6" s="4" t="s">
        <v>179</v>
      </c>
      <c r="B6" s="4" t="str">
        <f t="shared" si="0"/>
        <v>3.3.90.30.21.01.0129.000010-01 - 197</v>
      </c>
      <c r="C6" s="4" t="s">
        <v>47</v>
      </c>
      <c r="D6" s="5" t="s">
        <v>180</v>
      </c>
      <c r="E6" s="5" t="s">
        <v>74</v>
      </c>
      <c r="F6" s="6">
        <v>197</v>
      </c>
      <c r="G6" s="6" t="s">
        <v>97</v>
      </c>
      <c r="H6" s="4">
        <v>0</v>
      </c>
      <c r="I6" s="4">
        <v>1</v>
      </c>
    </row>
    <row r="7" spans="1:9" s="3" customFormat="1" ht="105" x14ac:dyDescent="0.25">
      <c r="A7" s="4" t="s">
        <v>179</v>
      </c>
      <c r="B7" s="4" t="str">
        <f t="shared" si="0"/>
        <v>3.3.90.30.21.01.0129.000010-01 - 2</v>
      </c>
      <c r="C7" s="4" t="s">
        <v>47</v>
      </c>
      <c r="D7" s="5" t="s">
        <v>180</v>
      </c>
      <c r="E7" s="5" t="s">
        <v>74</v>
      </c>
      <c r="F7" s="6">
        <v>2</v>
      </c>
      <c r="G7" s="6" t="s">
        <v>95</v>
      </c>
      <c r="H7" s="4">
        <v>1</v>
      </c>
      <c r="I7" s="4">
        <v>1</v>
      </c>
    </row>
    <row r="8" spans="1:9" s="3" customFormat="1" ht="105" x14ac:dyDescent="0.25">
      <c r="A8" s="4" t="s">
        <v>179</v>
      </c>
      <c r="B8" s="4" t="str">
        <f t="shared" si="0"/>
        <v>3.3.90.30.21.01.0129.000010-01 - 431</v>
      </c>
      <c r="C8" s="4" t="s">
        <v>47</v>
      </c>
      <c r="D8" s="5" t="s">
        <v>180</v>
      </c>
      <c r="E8" s="5" t="s">
        <v>74</v>
      </c>
      <c r="F8" s="6">
        <v>431</v>
      </c>
      <c r="G8" s="6" t="s">
        <v>98</v>
      </c>
      <c r="H8" s="7">
        <v>0</v>
      </c>
      <c r="I8" s="4">
        <v>1</v>
      </c>
    </row>
    <row r="9" spans="1:9" s="3" customFormat="1" ht="105" x14ac:dyDescent="0.25">
      <c r="A9" s="4" t="s">
        <v>179</v>
      </c>
      <c r="B9" s="4" t="str">
        <f t="shared" si="0"/>
        <v>3.3.90.30.21.01.0129.000010-01 - 390</v>
      </c>
      <c r="C9" s="4" t="s">
        <v>47</v>
      </c>
      <c r="D9" s="5" t="s">
        <v>180</v>
      </c>
      <c r="E9" s="5" t="s">
        <v>74</v>
      </c>
      <c r="F9" s="6">
        <v>390</v>
      </c>
      <c r="G9" s="6" t="s">
        <v>99</v>
      </c>
      <c r="H9" s="7">
        <v>2</v>
      </c>
      <c r="I9" s="4">
        <v>1</v>
      </c>
    </row>
    <row r="10" spans="1:9" s="3" customFormat="1" ht="105" x14ac:dyDescent="0.25">
      <c r="A10" s="4" t="s">
        <v>179</v>
      </c>
      <c r="B10" s="4" t="str">
        <f t="shared" si="0"/>
        <v>3.3.90.30.21.01.0129.000010-01 - 431</v>
      </c>
      <c r="C10" s="4" t="s">
        <v>47</v>
      </c>
      <c r="D10" s="5" t="s">
        <v>180</v>
      </c>
      <c r="E10" s="5" t="s">
        <v>74</v>
      </c>
      <c r="F10" s="6">
        <v>431</v>
      </c>
      <c r="G10" s="6" t="s">
        <v>98</v>
      </c>
      <c r="H10" s="4">
        <v>0</v>
      </c>
      <c r="I10" s="4">
        <v>5</v>
      </c>
    </row>
    <row r="11" spans="1:9" s="3" customFormat="1" ht="105" x14ac:dyDescent="0.25">
      <c r="A11" s="4" t="s">
        <v>179</v>
      </c>
      <c r="B11" s="4" t="str">
        <f t="shared" si="0"/>
        <v>3.3.90.30.21.01.0129.000010-01 - 40</v>
      </c>
      <c r="C11" s="4" t="s">
        <v>47</v>
      </c>
      <c r="D11" s="5" t="s">
        <v>180</v>
      </c>
      <c r="E11" s="5" t="s">
        <v>74</v>
      </c>
      <c r="F11" s="6">
        <v>40</v>
      </c>
      <c r="G11" s="6" t="s">
        <v>92</v>
      </c>
      <c r="H11" s="7">
        <v>45</v>
      </c>
      <c r="I11" s="4">
        <v>2</v>
      </c>
    </row>
    <row r="12" spans="1:9" s="3" customFormat="1" ht="90" x14ac:dyDescent="0.25">
      <c r="A12" s="7" t="s">
        <v>174</v>
      </c>
      <c r="B12" s="4" t="str">
        <f t="shared" si="0"/>
        <v>3.3.90.30.21.01.0119.000008-01 - 70</v>
      </c>
      <c r="C12" s="7" t="s">
        <v>48</v>
      </c>
      <c r="D12" s="5" t="s">
        <v>175</v>
      </c>
      <c r="E12" s="5" t="s">
        <v>74</v>
      </c>
      <c r="F12" s="6">
        <v>70</v>
      </c>
      <c r="G12" s="6" t="s">
        <v>100</v>
      </c>
      <c r="H12" s="7">
        <v>42</v>
      </c>
      <c r="I12" s="4">
        <v>3</v>
      </c>
    </row>
    <row r="13" spans="1:9" s="3" customFormat="1" ht="90" x14ac:dyDescent="0.25">
      <c r="A13" s="4" t="s">
        <v>174</v>
      </c>
      <c r="B13" s="4" t="str">
        <f t="shared" si="0"/>
        <v>3.3.90.30.21.01.0119.000008-01 - 14</v>
      </c>
      <c r="C13" s="4" t="s">
        <v>48</v>
      </c>
      <c r="D13" s="5" t="s">
        <v>175</v>
      </c>
      <c r="E13" s="5" t="s">
        <v>74</v>
      </c>
      <c r="F13" s="6">
        <v>14</v>
      </c>
      <c r="G13" s="6" t="s">
        <v>82</v>
      </c>
      <c r="H13" s="4">
        <v>0</v>
      </c>
      <c r="I13" s="4">
        <v>3</v>
      </c>
    </row>
    <row r="14" spans="1:9" s="3" customFormat="1" ht="60" x14ac:dyDescent="0.25">
      <c r="A14" s="4" t="s">
        <v>17</v>
      </c>
      <c r="B14" s="4" t="str">
        <f t="shared" si="0"/>
        <v>3.3.90.30.21.01.0081.000006-01 - 80</v>
      </c>
      <c r="C14" s="4" t="s">
        <v>49</v>
      </c>
      <c r="D14" s="5" t="s">
        <v>164</v>
      </c>
      <c r="E14" s="5" t="s">
        <v>74</v>
      </c>
      <c r="F14" s="6">
        <v>80</v>
      </c>
      <c r="G14" s="6" t="s">
        <v>101</v>
      </c>
      <c r="H14" s="4">
        <v>253</v>
      </c>
      <c r="I14" s="4">
        <v>41</v>
      </c>
    </row>
    <row r="15" spans="1:9" s="3" customFormat="1" ht="60" x14ac:dyDescent="0.25">
      <c r="A15" s="7" t="s">
        <v>17</v>
      </c>
      <c r="B15" s="4" t="str">
        <f t="shared" si="0"/>
        <v>3.3.90.30.21.01.0081.000006-01 - 195</v>
      </c>
      <c r="C15" s="4" t="s">
        <v>49</v>
      </c>
      <c r="D15" s="5" t="s">
        <v>164</v>
      </c>
      <c r="E15" s="5" t="s">
        <v>74</v>
      </c>
      <c r="F15" s="6">
        <v>195</v>
      </c>
      <c r="G15" s="6" t="s">
        <v>93</v>
      </c>
      <c r="H15" s="7">
        <v>1</v>
      </c>
      <c r="I15" s="4">
        <v>1</v>
      </c>
    </row>
    <row r="16" spans="1:9" s="3" customFormat="1" ht="60" x14ac:dyDescent="0.25">
      <c r="A16" s="4" t="s">
        <v>17</v>
      </c>
      <c r="B16" s="4" t="str">
        <f t="shared" si="0"/>
        <v>3.3.90.30.21.01.0081.000006-01 - 149</v>
      </c>
      <c r="C16" s="4" t="s">
        <v>49</v>
      </c>
      <c r="D16" s="5" t="s">
        <v>164</v>
      </c>
      <c r="E16" s="5" t="s">
        <v>74</v>
      </c>
      <c r="F16" s="6">
        <v>149</v>
      </c>
      <c r="G16" s="6" t="s">
        <v>102</v>
      </c>
      <c r="H16" s="4">
        <v>1</v>
      </c>
      <c r="I16" s="4">
        <v>2</v>
      </c>
    </row>
    <row r="17" spans="1:9" s="3" customFormat="1" ht="60" x14ac:dyDescent="0.25">
      <c r="A17" s="7" t="s">
        <v>17</v>
      </c>
      <c r="B17" s="4" t="str">
        <f t="shared" si="0"/>
        <v>3.3.90.30.21.01.0081.000006-01 - 306</v>
      </c>
      <c r="C17" s="4" t="s">
        <v>49</v>
      </c>
      <c r="D17" s="5" t="s">
        <v>164</v>
      </c>
      <c r="E17" s="5" t="s">
        <v>74</v>
      </c>
      <c r="F17" s="6">
        <v>306</v>
      </c>
      <c r="G17" s="6" t="s">
        <v>96</v>
      </c>
      <c r="H17" s="7">
        <v>0</v>
      </c>
      <c r="I17" s="4">
        <v>1</v>
      </c>
    </row>
    <row r="18" spans="1:9" s="3" customFormat="1" ht="60" x14ac:dyDescent="0.25">
      <c r="A18" s="4" t="s">
        <v>19</v>
      </c>
      <c r="B18" s="4" t="str">
        <f t="shared" si="0"/>
        <v>3.3.90.30.21.01.0069.000014-01 - 2</v>
      </c>
      <c r="C18" s="4" t="s">
        <v>50</v>
      </c>
      <c r="D18" s="5" t="s">
        <v>16</v>
      </c>
      <c r="E18" s="5" t="s">
        <v>74</v>
      </c>
      <c r="F18" s="6">
        <v>2</v>
      </c>
      <c r="G18" s="6" t="s">
        <v>95</v>
      </c>
      <c r="H18" s="4">
        <v>67</v>
      </c>
      <c r="I18" s="4">
        <v>4</v>
      </c>
    </row>
    <row r="19" spans="1:9" s="3" customFormat="1" ht="60" x14ac:dyDescent="0.25">
      <c r="A19" s="4" t="s">
        <v>19</v>
      </c>
      <c r="B19" s="4" t="str">
        <f t="shared" si="0"/>
        <v>3.3.90.30.21.01.0069.000014-01 - 90</v>
      </c>
      <c r="C19" s="4" t="s">
        <v>50</v>
      </c>
      <c r="D19" s="5" t="s">
        <v>16</v>
      </c>
      <c r="E19" s="5" t="s">
        <v>74</v>
      </c>
      <c r="F19" s="6">
        <v>90</v>
      </c>
      <c r="G19" s="6" t="s">
        <v>81</v>
      </c>
      <c r="H19" s="7">
        <v>0</v>
      </c>
      <c r="I19" s="4">
        <v>2</v>
      </c>
    </row>
    <row r="20" spans="1:9" s="3" customFormat="1" ht="60" x14ac:dyDescent="0.25">
      <c r="A20" s="4" t="s">
        <v>19</v>
      </c>
      <c r="B20" s="4" t="str">
        <f t="shared" si="0"/>
        <v>3.3.90.30.21.01.0069.000014-01 - 390</v>
      </c>
      <c r="C20" s="4" t="s">
        <v>50</v>
      </c>
      <c r="D20" s="5" t="s">
        <v>16</v>
      </c>
      <c r="E20" s="5" t="s">
        <v>74</v>
      </c>
      <c r="F20" s="6">
        <v>390</v>
      </c>
      <c r="G20" s="6" t="s">
        <v>99</v>
      </c>
      <c r="H20" s="4">
        <v>0</v>
      </c>
      <c r="I20" s="4">
        <v>2</v>
      </c>
    </row>
    <row r="21" spans="1:9" s="3" customFormat="1" ht="60" x14ac:dyDescent="0.25">
      <c r="A21" s="4" t="s">
        <v>19</v>
      </c>
      <c r="B21" s="4" t="str">
        <f t="shared" si="0"/>
        <v>3.3.90.30.21.01.0069.000014-01 - 150</v>
      </c>
      <c r="C21" s="4" t="s">
        <v>50</v>
      </c>
      <c r="D21" s="5" t="s">
        <v>16</v>
      </c>
      <c r="E21" s="5" t="s">
        <v>74</v>
      </c>
      <c r="F21" s="6">
        <v>150</v>
      </c>
      <c r="G21" s="6" t="s">
        <v>103</v>
      </c>
      <c r="H21" s="7">
        <v>0</v>
      </c>
      <c r="I21" s="4">
        <v>5</v>
      </c>
    </row>
    <row r="22" spans="1:9" s="3" customFormat="1" ht="60" x14ac:dyDescent="0.25">
      <c r="A22" s="4" t="s">
        <v>19</v>
      </c>
      <c r="B22" s="4" t="str">
        <f t="shared" si="0"/>
        <v>3.3.90.30.21.01.0069.000014-01 - 370</v>
      </c>
      <c r="C22" s="4" t="s">
        <v>50</v>
      </c>
      <c r="D22" s="5" t="s">
        <v>16</v>
      </c>
      <c r="E22" s="5" t="s">
        <v>74</v>
      </c>
      <c r="F22" s="6">
        <v>370</v>
      </c>
      <c r="G22" s="6" t="s">
        <v>104</v>
      </c>
      <c r="H22" s="4">
        <v>2</v>
      </c>
      <c r="I22" s="4">
        <v>4</v>
      </c>
    </row>
    <row r="23" spans="1:9" s="3" customFormat="1" ht="60" x14ac:dyDescent="0.25">
      <c r="A23" s="4" t="s">
        <v>19</v>
      </c>
      <c r="B23" s="4" t="str">
        <f t="shared" si="0"/>
        <v>3.3.90.30.21.01.0069.000014-01 - 14</v>
      </c>
      <c r="C23" s="4" t="s">
        <v>50</v>
      </c>
      <c r="D23" s="5" t="s">
        <v>16</v>
      </c>
      <c r="E23" s="5" t="s">
        <v>74</v>
      </c>
      <c r="F23" s="6">
        <v>14</v>
      </c>
      <c r="G23" s="6" t="s">
        <v>82</v>
      </c>
      <c r="H23" s="7">
        <v>4</v>
      </c>
      <c r="I23" s="4">
        <v>6</v>
      </c>
    </row>
    <row r="24" spans="1:9" s="3" customFormat="1" ht="60" x14ac:dyDescent="0.25">
      <c r="A24" s="4" t="s">
        <v>19</v>
      </c>
      <c r="B24" s="4" t="str">
        <f t="shared" si="0"/>
        <v>3.3.90.30.21.01.0069.000014-01 - 410</v>
      </c>
      <c r="C24" s="4" t="s">
        <v>50</v>
      </c>
      <c r="D24" s="5" t="s">
        <v>16</v>
      </c>
      <c r="E24" s="5" t="s">
        <v>74</v>
      </c>
      <c r="F24" s="6">
        <v>410</v>
      </c>
      <c r="G24" s="6" t="s">
        <v>105</v>
      </c>
      <c r="H24" s="4">
        <v>0</v>
      </c>
      <c r="I24" s="4">
        <v>40</v>
      </c>
    </row>
    <row r="25" spans="1:9" s="3" customFormat="1" ht="60" x14ac:dyDescent="0.25">
      <c r="A25" s="4" t="s">
        <v>19</v>
      </c>
      <c r="B25" s="4" t="str">
        <f t="shared" si="0"/>
        <v>3.3.90.30.21.01.0069.000014-01 - 220</v>
      </c>
      <c r="C25" s="4" t="s">
        <v>50</v>
      </c>
      <c r="D25" s="5" t="s">
        <v>16</v>
      </c>
      <c r="E25" s="5" t="s">
        <v>74</v>
      </c>
      <c r="F25" s="6">
        <v>220</v>
      </c>
      <c r="G25" s="6" t="s">
        <v>106</v>
      </c>
      <c r="H25" s="7">
        <v>0</v>
      </c>
      <c r="I25" s="4">
        <v>4</v>
      </c>
    </row>
    <row r="26" spans="1:9" s="3" customFormat="1" ht="60" x14ac:dyDescent="0.25">
      <c r="A26" s="4" t="s">
        <v>19</v>
      </c>
      <c r="B26" s="4" t="str">
        <f t="shared" si="0"/>
        <v>3.3.90.30.21.01.0069.000014-01 - 480</v>
      </c>
      <c r="C26" s="4" t="s">
        <v>50</v>
      </c>
      <c r="D26" s="5" t="s">
        <v>16</v>
      </c>
      <c r="E26" s="5" t="s">
        <v>74</v>
      </c>
      <c r="F26" s="6">
        <v>480</v>
      </c>
      <c r="G26" s="6" t="s">
        <v>85</v>
      </c>
      <c r="H26" s="4">
        <v>33</v>
      </c>
      <c r="I26" s="4">
        <v>1</v>
      </c>
    </row>
    <row r="27" spans="1:9" s="3" customFormat="1" ht="60" x14ac:dyDescent="0.25">
      <c r="A27" s="4" t="s">
        <v>19</v>
      </c>
      <c r="B27" s="4" t="str">
        <f t="shared" si="0"/>
        <v>3.3.90.30.21.01.0069.000014-01 - 141</v>
      </c>
      <c r="C27" s="4" t="s">
        <v>50</v>
      </c>
      <c r="D27" s="5" t="s">
        <v>16</v>
      </c>
      <c r="E27" s="5" t="s">
        <v>74</v>
      </c>
      <c r="F27" s="6">
        <v>141</v>
      </c>
      <c r="G27" s="6" t="s">
        <v>107</v>
      </c>
      <c r="H27" s="7">
        <v>0</v>
      </c>
      <c r="I27" s="4">
        <v>2</v>
      </c>
    </row>
    <row r="28" spans="1:9" s="3" customFormat="1" ht="60" x14ac:dyDescent="0.25">
      <c r="A28" s="4" t="s">
        <v>19</v>
      </c>
      <c r="B28" s="4" t="str">
        <f t="shared" si="0"/>
        <v>3.3.90.30.21.01.0069.000014-01 - 143</v>
      </c>
      <c r="C28" s="4" t="s">
        <v>50</v>
      </c>
      <c r="D28" s="5" t="s">
        <v>16</v>
      </c>
      <c r="E28" s="5" t="s">
        <v>74</v>
      </c>
      <c r="F28" s="6">
        <v>143</v>
      </c>
      <c r="G28" s="6" t="s">
        <v>108</v>
      </c>
      <c r="H28" s="4">
        <v>1</v>
      </c>
      <c r="I28" s="4">
        <v>6</v>
      </c>
    </row>
    <row r="29" spans="1:9" s="3" customFormat="1" ht="60" x14ac:dyDescent="0.25">
      <c r="A29" s="4" t="s">
        <v>19</v>
      </c>
      <c r="B29" s="4" t="str">
        <f t="shared" si="0"/>
        <v>3.3.90.30.21.01.0069.000014-01 - 149</v>
      </c>
      <c r="C29" s="4" t="s">
        <v>50</v>
      </c>
      <c r="D29" s="5" t="s">
        <v>16</v>
      </c>
      <c r="E29" s="5" t="s">
        <v>74</v>
      </c>
      <c r="F29" s="6">
        <v>149</v>
      </c>
      <c r="G29" s="6" t="s">
        <v>102</v>
      </c>
      <c r="H29" s="7">
        <v>4</v>
      </c>
      <c r="I29" s="4">
        <v>5</v>
      </c>
    </row>
    <row r="30" spans="1:9" s="3" customFormat="1" ht="60" x14ac:dyDescent="0.25">
      <c r="A30" s="4" t="s">
        <v>19</v>
      </c>
      <c r="B30" s="4" t="str">
        <f t="shared" si="0"/>
        <v>3.3.90.30.21.01.0069.000014-01 - 148</v>
      </c>
      <c r="C30" s="4" t="s">
        <v>50</v>
      </c>
      <c r="D30" s="5" t="s">
        <v>16</v>
      </c>
      <c r="E30" s="5" t="s">
        <v>74</v>
      </c>
      <c r="F30" s="6">
        <v>148</v>
      </c>
      <c r="G30" s="6" t="s">
        <v>109</v>
      </c>
      <c r="H30" s="4">
        <v>5</v>
      </c>
      <c r="I30" s="4">
        <v>1</v>
      </c>
    </row>
    <row r="31" spans="1:9" s="3" customFormat="1" ht="60" x14ac:dyDescent="0.25">
      <c r="A31" s="4" t="s">
        <v>19</v>
      </c>
      <c r="B31" s="4" t="str">
        <f t="shared" si="0"/>
        <v>3.3.90.30.21.01.0069.000014-01 - 309</v>
      </c>
      <c r="C31" s="4" t="s">
        <v>50</v>
      </c>
      <c r="D31" s="5" t="s">
        <v>16</v>
      </c>
      <c r="E31" s="5" t="s">
        <v>74</v>
      </c>
      <c r="F31" s="6">
        <v>309</v>
      </c>
      <c r="G31" s="6" t="s">
        <v>110</v>
      </c>
      <c r="H31" s="7">
        <v>0</v>
      </c>
      <c r="I31" s="4">
        <v>4</v>
      </c>
    </row>
    <row r="32" spans="1:9" s="3" customFormat="1" ht="60" x14ac:dyDescent="0.25">
      <c r="A32" s="4" t="s">
        <v>20</v>
      </c>
      <c r="B32" s="4" t="str">
        <f t="shared" si="0"/>
        <v>3.3.90.30.21.01.0069.000015-01 - 2</v>
      </c>
      <c r="C32" s="4" t="s">
        <v>50</v>
      </c>
      <c r="D32" s="5" t="s">
        <v>5</v>
      </c>
      <c r="E32" s="5" t="s">
        <v>74</v>
      </c>
      <c r="F32" s="6">
        <v>2</v>
      </c>
      <c r="G32" s="6" t="s">
        <v>95</v>
      </c>
      <c r="H32" s="7">
        <v>67</v>
      </c>
      <c r="I32" s="4">
        <v>7</v>
      </c>
    </row>
    <row r="33" spans="1:9" s="3" customFormat="1" ht="60" x14ac:dyDescent="0.25">
      <c r="A33" s="4" t="s">
        <v>20</v>
      </c>
      <c r="B33" s="4" t="str">
        <f t="shared" si="0"/>
        <v>3.3.90.30.21.01.0069.000015-01 - 70</v>
      </c>
      <c r="C33" s="4" t="s">
        <v>50</v>
      </c>
      <c r="D33" s="5" t="s">
        <v>5</v>
      </c>
      <c r="E33" s="5" t="s">
        <v>74</v>
      </c>
      <c r="F33" s="6">
        <v>70</v>
      </c>
      <c r="G33" s="6" t="s">
        <v>100</v>
      </c>
      <c r="H33" s="4">
        <v>1</v>
      </c>
      <c r="I33" s="4">
        <v>4</v>
      </c>
    </row>
    <row r="34" spans="1:9" s="3" customFormat="1" ht="60" x14ac:dyDescent="0.25">
      <c r="A34" s="4" t="s">
        <v>20</v>
      </c>
      <c r="B34" s="4" t="str">
        <f t="shared" si="0"/>
        <v>3.3.90.30.21.01.0069.000015-01 - 390</v>
      </c>
      <c r="C34" s="4" t="s">
        <v>50</v>
      </c>
      <c r="D34" s="5" t="s">
        <v>5</v>
      </c>
      <c r="E34" s="5" t="s">
        <v>74</v>
      </c>
      <c r="F34" s="6">
        <v>390</v>
      </c>
      <c r="G34" s="6" t="s">
        <v>99</v>
      </c>
      <c r="H34" s="7">
        <v>0</v>
      </c>
      <c r="I34" s="4">
        <v>1</v>
      </c>
    </row>
    <row r="35" spans="1:9" s="3" customFormat="1" ht="60" x14ac:dyDescent="0.25">
      <c r="A35" s="4" t="s">
        <v>20</v>
      </c>
      <c r="B35" s="4" t="str">
        <f t="shared" si="0"/>
        <v>3.3.90.30.21.01.0069.000015-01 - 150</v>
      </c>
      <c r="C35" s="4" t="s">
        <v>50</v>
      </c>
      <c r="D35" s="5" t="s">
        <v>5</v>
      </c>
      <c r="E35" s="5" t="s">
        <v>74</v>
      </c>
      <c r="F35" s="6">
        <v>150</v>
      </c>
      <c r="G35" s="6" t="s">
        <v>103</v>
      </c>
      <c r="H35" s="4">
        <v>3</v>
      </c>
      <c r="I35" s="4">
        <v>1</v>
      </c>
    </row>
    <row r="36" spans="1:9" s="3" customFormat="1" ht="60" x14ac:dyDescent="0.25">
      <c r="A36" s="4" t="s">
        <v>20</v>
      </c>
      <c r="B36" s="4" t="str">
        <f t="shared" si="0"/>
        <v>3.3.90.30.21.01.0069.000015-01 - 193</v>
      </c>
      <c r="C36" s="4" t="s">
        <v>50</v>
      </c>
      <c r="D36" s="5" t="s">
        <v>5</v>
      </c>
      <c r="E36" s="5" t="s">
        <v>74</v>
      </c>
      <c r="F36" s="6">
        <v>193</v>
      </c>
      <c r="G36" s="6" t="s">
        <v>84</v>
      </c>
      <c r="H36" s="7">
        <v>2</v>
      </c>
      <c r="I36" s="4">
        <v>1</v>
      </c>
    </row>
    <row r="37" spans="1:9" s="3" customFormat="1" ht="60" x14ac:dyDescent="0.25">
      <c r="A37" s="4" t="s">
        <v>20</v>
      </c>
      <c r="B37" s="4" t="str">
        <f t="shared" si="0"/>
        <v>3.3.90.30.21.01.0069.000015-01 - 410</v>
      </c>
      <c r="C37" s="4" t="s">
        <v>50</v>
      </c>
      <c r="D37" s="5" t="s">
        <v>5</v>
      </c>
      <c r="E37" s="5" t="s">
        <v>74</v>
      </c>
      <c r="F37" s="6">
        <v>410</v>
      </c>
      <c r="G37" s="6" t="s">
        <v>105</v>
      </c>
      <c r="H37" s="4">
        <v>21</v>
      </c>
      <c r="I37" s="4">
        <v>38</v>
      </c>
    </row>
    <row r="38" spans="1:9" s="3" customFormat="1" ht="60" x14ac:dyDescent="0.25">
      <c r="A38" s="4" t="s">
        <v>20</v>
      </c>
      <c r="B38" s="4" t="str">
        <f t="shared" si="0"/>
        <v>3.3.90.30.21.01.0069.000015-01 - 131</v>
      </c>
      <c r="C38" s="4" t="s">
        <v>50</v>
      </c>
      <c r="D38" s="5" t="s">
        <v>5</v>
      </c>
      <c r="E38" s="5" t="s">
        <v>74</v>
      </c>
      <c r="F38" s="6">
        <v>131</v>
      </c>
      <c r="G38" s="6" t="s">
        <v>111</v>
      </c>
      <c r="H38" s="7">
        <v>0</v>
      </c>
      <c r="I38" s="4">
        <v>2</v>
      </c>
    </row>
    <row r="39" spans="1:9" s="3" customFormat="1" ht="60" x14ac:dyDescent="0.25">
      <c r="A39" s="4" t="s">
        <v>20</v>
      </c>
      <c r="B39" s="4" t="str">
        <f t="shared" si="0"/>
        <v>3.3.90.30.21.01.0069.000015-01 - 133</v>
      </c>
      <c r="C39" s="4" t="s">
        <v>50</v>
      </c>
      <c r="D39" s="5" t="s">
        <v>5</v>
      </c>
      <c r="E39" s="5" t="s">
        <v>74</v>
      </c>
      <c r="F39" s="6">
        <v>133</v>
      </c>
      <c r="G39" s="6" t="s">
        <v>91</v>
      </c>
      <c r="H39" s="4">
        <v>0</v>
      </c>
      <c r="I39" s="4">
        <v>2</v>
      </c>
    </row>
    <row r="40" spans="1:9" s="3" customFormat="1" ht="60" x14ac:dyDescent="0.25">
      <c r="A40" s="4" t="s">
        <v>20</v>
      </c>
      <c r="B40" s="4" t="str">
        <f t="shared" si="0"/>
        <v>3.3.90.30.21.01.0069.000015-01 - 138</v>
      </c>
      <c r="C40" s="4" t="s">
        <v>50</v>
      </c>
      <c r="D40" s="5" t="s">
        <v>5</v>
      </c>
      <c r="E40" s="5" t="s">
        <v>74</v>
      </c>
      <c r="F40" s="6">
        <v>138</v>
      </c>
      <c r="G40" s="6" t="s">
        <v>112</v>
      </c>
      <c r="H40" s="7">
        <v>0</v>
      </c>
      <c r="I40" s="4">
        <v>3</v>
      </c>
    </row>
    <row r="41" spans="1:9" s="3" customFormat="1" ht="60" x14ac:dyDescent="0.25">
      <c r="A41" s="4" t="s">
        <v>20</v>
      </c>
      <c r="B41" s="4" t="str">
        <f t="shared" si="0"/>
        <v>3.3.90.30.21.01.0069.000015-01 - 146</v>
      </c>
      <c r="C41" s="4" t="s">
        <v>50</v>
      </c>
      <c r="D41" s="5" t="s">
        <v>5</v>
      </c>
      <c r="E41" s="5" t="s">
        <v>74</v>
      </c>
      <c r="F41" s="6">
        <v>146</v>
      </c>
      <c r="G41" s="6" t="s">
        <v>113</v>
      </c>
      <c r="H41" s="4">
        <v>2</v>
      </c>
      <c r="I41" s="4">
        <v>2</v>
      </c>
    </row>
    <row r="42" spans="1:9" s="3" customFormat="1" ht="60" x14ac:dyDescent="0.25">
      <c r="A42" s="4" t="s">
        <v>18</v>
      </c>
      <c r="B42" s="4" t="str">
        <f t="shared" si="0"/>
        <v>3.3.90.30.21.01.0069.000016-01 - 2</v>
      </c>
      <c r="C42" s="4" t="s">
        <v>50</v>
      </c>
      <c r="D42" s="5" t="s">
        <v>8</v>
      </c>
      <c r="E42" s="5" t="s">
        <v>74</v>
      </c>
      <c r="F42" s="6">
        <v>2</v>
      </c>
      <c r="G42" s="6" t="s">
        <v>95</v>
      </c>
      <c r="H42" s="4">
        <v>13</v>
      </c>
      <c r="I42" s="4">
        <v>4</v>
      </c>
    </row>
    <row r="43" spans="1:9" s="3" customFormat="1" ht="60" x14ac:dyDescent="0.25">
      <c r="A43" s="4" t="s">
        <v>18</v>
      </c>
      <c r="B43" s="4" t="str">
        <f t="shared" si="0"/>
        <v>3.3.90.30.21.01.0069.000016-01 - 70</v>
      </c>
      <c r="C43" s="4" t="s">
        <v>50</v>
      </c>
      <c r="D43" s="5" t="s">
        <v>8</v>
      </c>
      <c r="E43" s="5" t="s">
        <v>74</v>
      </c>
      <c r="F43" s="6">
        <v>70</v>
      </c>
      <c r="G43" s="6" t="s">
        <v>100</v>
      </c>
      <c r="H43" s="7">
        <v>3</v>
      </c>
      <c r="I43" s="4">
        <v>11</v>
      </c>
    </row>
    <row r="44" spans="1:9" s="3" customFormat="1" ht="60" x14ac:dyDescent="0.25">
      <c r="A44" s="4" t="s">
        <v>18</v>
      </c>
      <c r="B44" s="4" t="str">
        <f t="shared" si="0"/>
        <v>3.3.90.30.21.01.0069.000016-01 - 370</v>
      </c>
      <c r="C44" s="4" t="s">
        <v>50</v>
      </c>
      <c r="D44" s="5" t="s">
        <v>8</v>
      </c>
      <c r="E44" s="5" t="s">
        <v>74</v>
      </c>
      <c r="F44" s="6">
        <v>370</v>
      </c>
      <c r="G44" s="6" t="s">
        <v>104</v>
      </c>
      <c r="H44" s="4">
        <v>0</v>
      </c>
      <c r="I44" s="4">
        <v>15</v>
      </c>
    </row>
    <row r="45" spans="1:9" s="3" customFormat="1" ht="60" x14ac:dyDescent="0.25">
      <c r="A45" s="4" t="s">
        <v>18</v>
      </c>
      <c r="B45" s="4" t="str">
        <f t="shared" si="0"/>
        <v>3.3.90.30.21.01.0069.000016-01 - 220</v>
      </c>
      <c r="C45" s="4" t="s">
        <v>50</v>
      </c>
      <c r="D45" s="5" t="s">
        <v>8</v>
      </c>
      <c r="E45" s="5" t="s">
        <v>74</v>
      </c>
      <c r="F45" s="6">
        <v>220</v>
      </c>
      <c r="G45" s="6" t="s">
        <v>106</v>
      </c>
      <c r="H45" s="7">
        <v>11</v>
      </c>
      <c r="I45" s="4">
        <v>9</v>
      </c>
    </row>
    <row r="46" spans="1:9" s="3" customFormat="1" ht="60" x14ac:dyDescent="0.25">
      <c r="A46" s="4" t="s">
        <v>18</v>
      </c>
      <c r="B46" s="4" t="str">
        <f t="shared" si="0"/>
        <v>3.3.90.30.21.01.0069.000016-01 - 197</v>
      </c>
      <c r="C46" s="4" t="s">
        <v>50</v>
      </c>
      <c r="D46" s="5" t="s">
        <v>8</v>
      </c>
      <c r="E46" s="5" t="s">
        <v>74</v>
      </c>
      <c r="F46" s="6">
        <v>197</v>
      </c>
      <c r="G46" s="6" t="s">
        <v>97</v>
      </c>
      <c r="H46" s="4">
        <v>0</v>
      </c>
      <c r="I46" s="4">
        <v>8</v>
      </c>
    </row>
    <row r="47" spans="1:9" s="3" customFormat="1" ht="60" x14ac:dyDescent="0.25">
      <c r="A47" s="4" t="s">
        <v>18</v>
      </c>
      <c r="B47" s="4" t="str">
        <f t="shared" si="0"/>
        <v>3.3.90.30.21.01.0069.000016-01 - 134</v>
      </c>
      <c r="C47" s="4" t="s">
        <v>50</v>
      </c>
      <c r="D47" s="5" t="s">
        <v>8</v>
      </c>
      <c r="E47" s="5" t="s">
        <v>74</v>
      </c>
      <c r="F47" s="6">
        <v>134</v>
      </c>
      <c r="G47" s="6" t="s">
        <v>114</v>
      </c>
      <c r="H47" s="7">
        <v>53</v>
      </c>
      <c r="I47" s="4">
        <v>3</v>
      </c>
    </row>
    <row r="48" spans="1:9" s="3" customFormat="1" ht="60" x14ac:dyDescent="0.25">
      <c r="A48" s="4" t="s">
        <v>18</v>
      </c>
      <c r="B48" s="4" t="str">
        <f t="shared" ref="B48:B102" si="1">A48&amp;" - "&amp;F48</f>
        <v>3.3.90.30.21.01.0069.000016-01 - 305</v>
      </c>
      <c r="C48" s="4" t="s">
        <v>50</v>
      </c>
      <c r="D48" s="5" t="s">
        <v>8</v>
      </c>
      <c r="E48" s="5" t="s">
        <v>74</v>
      </c>
      <c r="F48" s="6">
        <v>305</v>
      </c>
      <c r="G48" s="6" t="s">
        <v>115</v>
      </c>
      <c r="H48" s="4">
        <v>0</v>
      </c>
      <c r="I48" s="4">
        <v>3</v>
      </c>
    </row>
    <row r="49" spans="1:9" s="3" customFormat="1" ht="60" x14ac:dyDescent="0.25">
      <c r="A49" s="4" t="s">
        <v>18</v>
      </c>
      <c r="B49" s="4" t="str">
        <f t="shared" si="1"/>
        <v>3.3.90.30.21.01.0069.000016-01 - 480</v>
      </c>
      <c r="C49" s="4" t="s">
        <v>50</v>
      </c>
      <c r="D49" s="5" t="s">
        <v>8</v>
      </c>
      <c r="E49" s="5" t="s">
        <v>74</v>
      </c>
      <c r="F49" s="6">
        <v>480</v>
      </c>
      <c r="G49" s="6" t="s">
        <v>85</v>
      </c>
      <c r="H49" s="7">
        <v>40</v>
      </c>
      <c r="I49" s="4">
        <v>1</v>
      </c>
    </row>
    <row r="50" spans="1:9" s="3" customFormat="1" ht="60" x14ac:dyDescent="0.25">
      <c r="A50" s="4" t="s">
        <v>18</v>
      </c>
      <c r="B50" s="4" t="str">
        <f t="shared" si="1"/>
        <v>3.3.90.30.21.01.0069.000016-01 - 195</v>
      </c>
      <c r="C50" s="4" t="s">
        <v>50</v>
      </c>
      <c r="D50" s="5" t="s">
        <v>8</v>
      </c>
      <c r="E50" s="5" t="s">
        <v>74</v>
      </c>
      <c r="F50" s="6">
        <v>195</v>
      </c>
      <c r="G50" s="6" t="s">
        <v>93</v>
      </c>
      <c r="H50" s="7">
        <v>7</v>
      </c>
      <c r="I50" s="4">
        <v>11</v>
      </c>
    </row>
    <row r="51" spans="1:9" s="3" customFormat="1" ht="60" x14ac:dyDescent="0.25">
      <c r="A51" s="4" t="s">
        <v>18</v>
      </c>
      <c r="B51" s="4" t="str">
        <f t="shared" si="1"/>
        <v>3.3.90.30.21.01.0069.000016-01 - 134</v>
      </c>
      <c r="C51" s="4" t="s">
        <v>50</v>
      </c>
      <c r="D51" s="5" t="s">
        <v>8</v>
      </c>
      <c r="E51" s="5" t="s">
        <v>74</v>
      </c>
      <c r="F51" s="6">
        <v>134</v>
      </c>
      <c r="G51" s="6" t="s">
        <v>114</v>
      </c>
      <c r="H51" s="4">
        <v>58</v>
      </c>
      <c r="I51" s="4">
        <v>5</v>
      </c>
    </row>
    <row r="52" spans="1:9" s="3" customFormat="1" ht="60" x14ac:dyDescent="0.25">
      <c r="A52" s="4" t="s">
        <v>20</v>
      </c>
      <c r="B52" s="4" t="str">
        <f t="shared" si="1"/>
        <v>3.3.90.30.21.01.0069.000015-01 - 20</v>
      </c>
      <c r="C52" s="4" t="s">
        <v>50</v>
      </c>
      <c r="D52" s="5" t="s">
        <v>5</v>
      </c>
      <c r="E52" s="5" t="s">
        <v>74</v>
      </c>
      <c r="F52" s="6">
        <v>20</v>
      </c>
      <c r="G52" s="6" t="s">
        <v>116</v>
      </c>
      <c r="H52" s="7">
        <v>0</v>
      </c>
      <c r="I52" s="4">
        <v>3</v>
      </c>
    </row>
    <row r="53" spans="1:9" s="3" customFormat="1" ht="60" x14ac:dyDescent="0.25">
      <c r="A53" s="4" t="s">
        <v>20</v>
      </c>
      <c r="B53" s="4" t="str">
        <f t="shared" si="1"/>
        <v>3.3.90.30.21.01.0069.000015-01 - 303</v>
      </c>
      <c r="C53" s="4" t="s">
        <v>50</v>
      </c>
      <c r="D53" s="5" t="s">
        <v>5</v>
      </c>
      <c r="E53" s="5" t="s">
        <v>74</v>
      </c>
      <c r="F53" s="6">
        <v>303</v>
      </c>
      <c r="G53" s="6" t="s">
        <v>117</v>
      </c>
      <c r="H53" s="4">
        <v>14</v>
      </c>
      <c r="I53" s="4">
        <v>1</v>
      </c>
    </row>
    <row r="54" spans="1:9" s="3" customFormat="1" ht="60" x14ac:dyDescent="0.25">
      <c r="A54" s="4" t="s">
        <v>18</v>
      </c>
      <c r="B54" s="4" t="str">
        <f t="shared" si="1"/>
        <v>3.3.90.30.21.01.0069.000016-01 - 410</v>
      </c>
      <c r="C54" s="4" t="s">
        <v>50</v>
      </c>
      <c r="D54" s="5" t="s">
        <v>8</v>
      </c>
      <c r="E54" s="5" t="s">
        <v>74</v>
      </c>
      <c r="F54" s="6">
        <v>410</v>
      </c>
      <c r="G54" s="6" t="s">
        <v>105</v>
      </c>
      <c r="H54" s="4">
        <v>29</v>
      </c>
      <c r="I54" s="4">
        <v>12</v>
      </c>
    </row>
    <row r="55" spans="1:9" s="3" customFormat="1" ht="60" x14ac:dyDescent="0.25">
      <c r="A55" s="4" t="s">
        <v>19</v>
      </c>
      <c r="B55" s="4" t="str">
        <f t="shared" si="1"/>
        <v>3.3.90.30.21.01.0069.000014-01 - 391</v>
      </c>
      <c r="C55" s="4" t="s">
        <v>50</v>
      </c>
      <c r="D55" s="5" t="s">
        <v>16</v>
      </c>
      <c r="E55" s="5" t="s">
        <v>74</v>
      </c>
      <c r="F55" s="6">
        <v>391</v>
      </c>
      <c r="G55" s="6" t="s">
        <v>118</v>
      </c>
      <c r="H55" s="4">
        <v>0</v>
      </c>
      <c r="I55" s="4">
        <v>1</v>
      </c>
    </row>
    <row r="56" spans="1:9" s="3" customFormat="1" ht="60" x14ac:dyDescent="0.25">
      <c r="A56" s="4" t="s">
        <v>19</v>
      </c>
      <c r="B56" s="4" t="str">
        <f t="shared" si="1"/>
        <v>3.3.90.30.21.01.0069.000014-01 - 144</v>
      </c>
      <c r="C56" s="4" t="s">
        <v>50</v>
      </c>
      <c r="D56" s="5" t="s">
        <v>16</v>
      </c>
      <c r="E56" s="5" t="s">
        <v>74</v>
      </c>
      <c r="F56" s="6">
        <v>144</v>
      </c>
      <c r="G56" s="6" t="s">
        <v>119</v>
      </c>
      <c r="H56" s="7">
        <v>0</v>
      </c>
      <c r="I56" s="4">
        <v>3</v>
      </c>
    </row>
    <row r="57" spans="1:9" s="3" customFormat="1" ht="45" x14ac:dyDescent="0.25">
      <c r="A57" s="8" t="s">
        <v>21</v>
      </c>
      <c r="B57" s="4" t="str">
        <f t="shared" si="1"/>
        <v>3.3.90.30.21.01.0058.000004-01 - 390</v>
      </c>
      <c r="C57" s="8" t="s">
        <v>51</v>
      </c>
      <c r="D57" s="5" t="s">
        <v>159</v>
      </c>
      <c r="E57" s="5" t="s">
        <v>74</v>
      </c>
      <c r="F57" s="6">
        <v>390</v>
      </c>
      <c r="G57" s="6" t="s">
        <v>99</v>
      </c>
      <c r="H57" s="9">
        <v>0</v>
      </c>
      <c r="I57" s="4">
        <v>12</v>
      </c>
    </row>
    <row r="58" spans="1:9" s="3" customFormat="1" ht="45" x14ac:dyDescent="0.25">
      <c r="A58" s="8" t="s">
        <v>21</v>
      </c>
      <c r="B58" s="4" t="str">
        <f t="shared" si="1"/>
        <v>3.3.90.30.21.01.0058.000004-01 - 190</v>
      </c>
      <c r="C58" s="8" t="s">
        <v>51</v>
      </c>
      <c r="D58" s="5" t="s">
        <v>159</v>
      </c>
      <c r="E58" s="5" t="s">
        <v>74</v>
      </c>
      <c r="F58" s="6">
        <v>190</v>
      </c>
      <c r="G58" s="6" t="s">
        <v>120</v>
      </c>
      <c r="H58" s="4">
        <v>12</v>
      </c>
      <c r="I58" s="4">
        <v>19</v>
      </c>
    </row>
    <row r="59" spans="1:9" s="3" customFormat="1" ht="45" x14ac:dyDescent="0.25">
      <c r="A59" s="8" t="s">
        <v>21</v>
      </c>
      <c r="B59" s="4" t="str">
        <f t="shared" si="1"/>
        <v>3.3.90.30.21.01.0058.000004-01 - 14</v>
      </c>
      <c r="C59" s="8" t="s">
        <v>51</v>
      </c>
      <c r="D59" s="5" t="s">
        <v>159</v>
      </c>
      <c r="E59" s="5" t="s">
        <v>74</v>
      </c>
      <c r="F59" s="6">
        <v>14</v>
      </c>
      <c r="G59" s="6" t="s">
        <v>82</v>
      </c>
      <c r="H59" s="7">
        <v>0</v>
      </c>
      <c r="I59" s="4">
        <v>5</v>
      </c>
    </row>
    <row r="60" spans="1:9" s="3" customFormat="1" ht="45" x14ac:dyDescent="0.25">
      <c r="A60" s="8" t="s">
        <v>21</v>
      </c>
      <c r="B60" s="4" t="str">
        <f t="shared" si="1"/>
        <v>3.3.90.30.21.01.0058.000004-01 - 195</v>
      </c>
      <c r="C60" s="8" t="s">
        <v>51</v>
      </c>
      <c r="D60" s="5" t="s">
        <v>159</v>
      </c>
      <c r="E60" s="5" t="s">
        <v>74</v>
      </c>
      <c r="F60" s="6">
        <v>195</v>
      </c>
      <c r="G60" s="6" t="s">
        <v>93</v>
      </c>
      <c r="H60" s="4">
        <v>8</v>
      </c>
      <c r="I60" s="4">
        <v>1</v>
      </c>
    </row>
    <row r="61" spans="1:9" s="3" customFormat="1" ht="45" x14ac:dyDescent="0.25">
      <c r="A61" s="8" t="s">
        <v>21</v>
      </c>
      <c r="B61" s="4" t="str">
        <f t="shared" si="1"/>
        <v>3.3.90.30.21.01.0058.000004-01 - 197</v>
      </c>
      <c r="C61" s="8" t="s">
        <v>51</v>
      </c>
      <c r="D61" s="5" t="s">
        <v>159</v>
      </c>
      <c r="E61" s="5" t="s">
        <v>74</v>
      </c>
      <c r="F61" s="6">
        <v>197</v>
      </c>
      <c r="G61" s="6" t="s">
        <v>97</v>
      </c>
      <c r="H61" s="7">
        <v>0</v>
      </c>
      <c r="I61" s="4">
        <v>10</v>
      </c>
    </row>
    <row r="62" spans="1:9" s="3" customFormat="1" ht="45" x14ac:dyDescent="0.25">
      <c r="A62" s="8" t="s">
        <v>21</v>
      </c>
      <c r="B62" s="4" t="str">
        <f t="shared" si="1"/>
        <v>3.3.90.30.21.01.0058.000004-01 - 413</v>
      </c>
      <c r="C62" s="8" t="s">
        <v>51</v>
      </c>
      <c r="D62" s="5" t="s">
        <v>159</v>
      </c>
      <c r="E62" s="5" t="s">
        <v>74</v>
      </c>
      <c r="F62" s="6">
        <v>413</v>
      </c>
      <c r="G62" s="6" t="s">
        <v>86</v>
      </c>
      <c r="H62" s="4">
        <v>34</v>
      </c>
      <c r="I62" s="4">
        <v>13</v>
      </c>
    </row>
    <row r="63" spans="1:9" s="3" customFormat="1" ht="45" x14ac:dyDescent="0.25">
      <c r="A63" s="8" t="s">
        <v>21</v>
      </c>
      <c r="B63" s="4" t="str">
        <f t="shared" si="1"/>
        <v>3.3.90.30.21.01.0058.000004-01 - 98</v>
      </c>
      <c r="C63" s="8" t="s">
        <v>51</v>
      </c>
      <c r="D63" s="5" t="s">
        <v>159</v>
      </c>
      <c r="E63" s="5" t="s">
        <v>74</v>
      </c>
      <c r="F63" s="6">
        <v>98</v>
      </c>
      <c r="G63" s="6" t="s">
        <v>88</v>
      </c>
      <c r="H63" s="7">
        <v>33</v>
      </c>
      <c r="I63" s="4">
        <v>8</v>
      </c>
    </row>
    <row r="64" spans="1:9" s="3" customFormat="1" ht="30" x14ac:dyDescent="0.25">
      <c r="A64" s="7" t="s">
        <v>22</v>
      </c>
      <c r="B64" s="4" t="str">
        <f t="shared" si="1"/>
        <v>3.3.90.30.21.01.0051.000003-01 - 90</v>
      </c>
      <c r="C64" s="7" t="s">
        <v>52</v>
      </c>
      <c r="D64" s="5" t="s">
        <v>12</v>
      </c>
      <c r="E64" s="5" t="s">
        <v>74</v>
      </c>
      <c r="F64" s="6">
        <v>90</v>
      </c>
      <c r="G64" s="6" t="s">
        <v>81</v>
      </c>
      <c r="H64" s="7">
        <v>0</v>
      </c>
      <c r="I64" s="4">
        <v>15</v>
      </c>
    </row>
    <row r="65" spans="1:9" s="3" customFormat="1" ht="30" x14ac:dyDescent="0.25">
      <c r="A65" s="4" t="s">
        <v>22</v>
      </c>
      <c r="B65" s="4" t="str">
        <f t="shared" si="1"/>
        <v>3.3.90.30.21.01.0051.000003-01 - 413</v>
      </c>
      <c r="C65" s="7" t="s">
        <v>52</v>
      </c>
      <c r="D65" s="5" t="s">
        <v>12</v>
      </c>
      <c r="E65" s="5" t="s">
        <v>74</v>
      </c>
      <c r="F65" s="6">
        <v>413</v>
      </c>
      <c r="G65" s="6" t="s">
        <v>86</v>
      </c>
      <c r="H65" s="4">
        <v>0</v>
      </c>
      <c r="I65" s="4">
        <v>6</v>
      </c>
    </row>
    <row r="66" spans="1:9" s="3" customFormat="1" ht="90" x14ac:dyDescent="0.25">
      <c r="A66" s="8" t="s">
        <v>24</v>
      </c>
      <c r="B66" s="4" t="str">
        <f t="shared" si="1"/>
        <v>3.3.90.30.21.01.0082.000006-01 - 431</v>
      </c>
      <c r="C66" s="8" t="s">
        <v>53</v>
      </c>
      <c r="D66" s="5" t="s">
        <v>165</v>
      </c>
      <c r="E66" s="5" t="s">
        <v>75</v>
      </c>
      <c r="F66" s="6">
        <v>431</v>
      </c>
      <c r="G66" s="6" t="s">
        <v>98</v>
      </c>
      <c r="H66" s="7">
        <v>1175</v>
      </c>
      <c r="I66" s="4">
        <v>1463</v>
      </c>
    </row>
    <row r="67" spans="1:9" s="3" customFormat="1" ht="90" x14ac:dyDescent="0.25">
      <c r="A67" s="8" t="s">
        <v>24</v>
      </c>
      <c r="B67" s="4" t="str">
        <f t="shared" si="1"/>
        <v>3.3.90.30.21.01.0082.000006-01 - 137</v>
      </c>
      <c r="C67" s="8" t="s">
        <v>53</v>
      </c>
      <c r="D67" s="5" t="s">
        <v>165</v>
      </c>
      <c r="E67" s="5" t="s">
        <v>75</v>
      </c>
      <c r="F67" s="6">
        <v>137</v>
      </c>
      <c r="G67" s="6" t="s">
        <v>121</v>
      </c>
      <c r="H67" s="4">
        <v>201</v>
      </c>
      <c r="I67" s="4">
        <v>11</v>
      </c>
    </row>
    <row r="68" spans="1:9" s="3" customFormat="1" ht="90" x14ac:dyDescent="0.25">
      <c r="A68" s="8" t="s">
        <v>24</v>
      </c>
      <c r="B68" s="4" t="str">
        <f t="shared" si="1"/>
        <v>3.3.90.30.21.01.0082.000006-01 - 143</v>
      </c>
      <c r="C68" s="8" t="s">
        <v>53</v>
      </c>
      <c r="D68" s="5" t="s">
        <v>165</v>
      </c>
      <c r="E68" s="5" t="s">
        <v>75</v>
      </c>
      <c r="F68" s="6">
        <v>143</v>
      </c>
      <c r="G68" s="6" t="s">
        <v>108</v>
      </c>
      <c r="H68" s="7">
        <v>0</v>
      </c>
      <c r="I68" s="4">
        <v>7</v>
      </c>
    </row>
    <row r="69" spans="1:9" s="3" customFormat="1" ht="90" x14ac:dyDescent="0.25">
      <c r="A69" s="8" t="s">
        <v>24</v>
      </c>
      <c r="B69" s="4" t="str">
        <f t="shared" si="1"/>
        <v>3.3.90.30.21.01.0082.000006-01 - 145</v>
      </c>
      <c r="C69" s="8" t="s">
        <v>53</v>
      </c>
      <c r="D69" s="5" t="s">
        <v>165</v>
      </c>
      <c r="E69" s="5" t="s">
        <v>75</v>
      </c>
      <c r="F69" s="6">
        <v>145</v>
      </c>
      <c r="G69" s="6" t="s">
        <v>87</v>
      </c>
      <c r="H69" s="4">
        <v>1</v>
      </c>
      <c r="I69" s="4">
        <v>9</v>
      </c>
    </row>
    <row r="70" spans="1:9" s="3" customFormat="1" ht="90" x14ac:dyDescent="0.25">
      <c r="A70" s="8" t="s">
        <v>24</v>
      </c>
      <c r="B70" s="4" t="str">
        <f t="shared" si="1"/>
        <v>3.3.90.30.21.01.0082.000006-01 - 309</v>
      </c>
      <c r="C70" s="8" t="s">
        <v>53</v>
      </c>
      <c r="D70" s="5" t="s">
        <v>165</v>
      </c>
      <c r="E70" s="5" t="s">
        <v>75</v>
      </c>
      <c r="F70" s="6">
        <v>309</v>
      </c>
      <c r="G70" s="6" t="s">
        <v>110</v>
      </c>
      <c r="H70" s="7">
        <v>21</v>
      </c>
      <c r="I70" s="4">
        <v>15</v>
      </c>
    </row>
    <row r="71" spans="1:9" s="3" customFormat="1" ht="30" x14ac:dyDescent="0.25">
      <c r="A71" s="4" t="s">
        <v>26</v>
      </c>
      <c r="B71" s="4" t="str">
        <f t="shared" si="1"/>
        <v>3.3.90.30.21.01.0061.000007-01 - 80</v>
      </c>
      <c r="C71" s="4" t="s">
        <v>54</v>
      </c>
      <c r="D71" s="5" t="s">
        <v>9</v>
      </c>
      <c r="E71" s="5" t="s">
        <v>74</v>
      </c>
      <c r="F71" s="6">
        <v>80</v>
      </c>
      <c r="G71" s="6" t="s">
        <v>101</v>
      </c>
      <c r="H71" s="4">
        <v>0</v>
      </c>
      <c r="I71" s="4">
        <v>84</v>
      </c>
    </row>
    <row r="72" spans="1:9" s="3" customFormat="1" ht="30" x14ac:dyDescent="0.25">
      <c r="A72" s="7" t="s">
        <v>27</v>
      </c>
      <c r="B72" s="4" t="str">
        <f t="shared" si="1"/>
        <v>3.3.90.30.21.01.0066.000002-01 - 370</v>
      </c>
      <c r="C72" s="7" t="s">
        <v>55</v>
      </c>
      <c r="D72" s="5" t="s">
        <v>11</v>
      </c>
      <c r="E72" s="5" t="s">
        <v>74</v>
      </c>
      <c r="F72" s="6">
        <v>370</v>
      </c>
      <c r="G72" s="6" t="s">
        <v>104</v>
      </c>
      <c r="H72" s="7">
        <v>0</v>
      </c>
      <c r="I72" s="4">
        <v>46</v>
      </c>
    </row>
    <row r="73" spans="1:9" s="3" customFormat="1" ht="30" x14ac:dyDescent="0.25">
      <c r="A73" s="7" t="s">
        <v>27</v>
      </c>
      <c r="B73" s="4" t="str">
        <f t="shared" si="1"/>
        <v>3.3.90.30.21.01.0066.000002-01 - 431</v>
      </c>
      <c r="C73" s="7" t="s">
        <v>55</v>
      </c>
      <c r="D73" s="5" t="s">
        <v>11</v>
      </c>
      <c r="E73" s="5" t="s">
        <v>74</v>
      </c>
      <c r="F73" s="6">
        <v>431</v>
      </c>
      <c r="G73" s="6" t="s">
        <v>98</v>
      </c>
      <c r="H73" s="4">
        <v>0</v>
      </c>
      <c r="I73" s="4">
        <v>28</v>
      </c>
    </row>
    <row r="74" spans="1:9" s="3" customFormat="1" ht="30" x14ac:dyDescent="0.25">
      <c r="A74" s="7" t="s">
        <v>27</v>
      </c>
      <c r="B74" s="4" t="str">
        <f t="shared" si="1"/>
        <v>3.3.90.30.21.01.0066.000002-01 - 220</v>
      </c>
      <c r="C74" s="7" t="s">
        <v>55</v>
      </c>
      <c r="D74" s="5" t="s">
        <v>11</v>
      </c>
      <c r="E74" s="5" t="s">
        <v>74</v>
      </c>
      <c r="F74" s="6">
        <v>220</v>
      </c>
      <c r="G74" s="6" t="s">
        <v>106</v>
      </c>
      <c r="H74" s="7">
        <v>12</v>
      </c>
      <c r="I74" s="4">
        <v>33</v>
      </c>
    </row>
    <row r="75" spans="1:9" s="3" customFormat="1" ht="30" x14ac:dyDescent="0.25">
      <c r="A75" s="7" t="s">
        <v>27</v>
      </c>
      <c r="B75" s="4" t="str">
        <f t="shared" si="1"/>
        <v>3.3.90.30.21.01.0066.000002-01 - 413</v>
      </c>
      <c r="C75" s="7" t="s">
        <v>55</v>
      </c>
      <c r="D75" s="5" t="s">
        <v>11</v>
      </c>
      <c r="E75" s="5" t="s">
        <v>74</v>
      </c>
      <c r="F75" s="6">
        <v>413</v>
      </c>
      <c r="G75" s="6" t="s">
        <v>86</v>
      </c>
      <c r="H75" s="4">
        <v>3</v>
      </c>
      <c r="I75" s="4">
        <v>2</v>
      </c>
    </row>
    <row r="76" spans="1:9" s="3" customFormat="1" ht="30" x14ac:dyDescent="0.25">
      <c r="A76" s="7" t="s">
        <v>27</v>
      </c>
      <c r="B76" s="4" t="str">
        <f t="shared" si="1"/>
        <v>3.3.90.30.21.01.0066.000002-01 - 133</v>
      </c>
      <c r="C76" s="7" t="s">
        <v>55</v>
      </c>
      <c r="D76" s="5" t="s">
        <v>11</v>
      </c>
      <c r="E76" s="5" t="s">
        <v>74</v>
      </c>
      <c r="F76" s="6">
        <v>133</v>
      </c>
      <c r="G76" s="6" t="s">
        <v>91</v>
      </c>
      <c r="H76" s="7">
        <v>0</v>
      </c>
      <c r="I76" s="4">
        <v>3</v>
      </c>
    </row>
    <row r="77" spans="1:9" s="3" customFormat="1" ht="30" x14ac:dyDescent="0.25">
      <c r="A77" s="7" t="s">
        <v>27</v>
      </c>
      <c r="B77" s="4" t="str">
        <f t="shared" si="1"/>
        <v>3.3.90.30.21.01.0066.000002-01 - 306</v>
      </c>
      <c r="C77" s="7" t="s">
        <v>55</v>
      </c>
      <c r="D77" s="5" t="s">
        <v>11</v>
      </c>
      <c r="E77" s="5" t="s">
        <v>74</v>
      </c>
      <c r="F77" s="6">
        <v>306</v>
      </c>
      <c r="G77" s="6" t="s">
        <v>96</v>
      </c>
      <c r="H77" s="4">
        <v>0</v>
      </c>
      <c r="I77" s="4">
        <v>12</v>
      </c>
    </row>
    <row r="78" spans="1:9" s="3" customFormat="1" ht="90" x14ac:dyDescent="0.25">
      <c r="A78" s="4" t="s">
        <v>25</v>
      </c>
      <c r="B78" s="4" t="str">
        <f t="shared" si="1"/>
        <v>3.3.90.30.21.01.0082.000008-01 - 2</v>
      </c>
      <c r="C78" s="8" t="s">
        <v>53</v>
      </c>
      <c r="D78" s="5" t="s">
        <v>167</v>
      </c>
      <c r="E78" s="5" t="s">
        <v>75</v>
      </c>
      <c r="F78" s="6">
        <v>2</v>
      </c>
      <c r="G78" s="6" t="s">
        <v>95</v>
      </c>
      <c r="H78" s="4">
        <v>7</v>
      </c>
      <c r="I78" s="4">
        <v>2</v>
      </c>
    </row>
    <row r="79" spans="1:9" s="3" customFormat="1" ht="90" x14ac:dyDescent="0.25">
      <c r="A79" s="4" t="s">
        <v>25</v>
      </c>
      <c r="B79" s="4" t="str">
        <f t="shared" si="1"/>
        <v>3.3.90.30.21.01.0082.000008-01 - 14</v>
      </c>
      <c r="C79" s="8" t="s">
        <v>53</v>
      </c>
      <c r="D79" s="5" t="s">
        <v>167</v>
      </c>
      <c r="E79" s="5" t="s">
        <v>75</v>
      </c>
      <c r="F79" s="6">
        <v>14</v>
      </c>
      <c r="G79" s="6" t="s">
        <v>82</v>
      </c>
      <c r="H79" s="7">
        <v>2</v>
      </c>
      <c r="I79" s="4">
        <v>6</v>
      </c>
    </row>
    <row r="80" spans="1:9" s="3" customFormat="1" ht="90" x14ac:dyDescent="0.25">
      <c r="A80" s="4" t="s">
        <v>25</v>
      </c>
      <c r="B80" s="4" t="str">
        <f t="shared" si="1"/>
        <v>3.3.90.30.21.01.0082.000008-01 - 431</v>
      </c>
      <c r="C80" s="8" t="s">
        <v>53</v>
      </c>
      <c r="D80" s="5" t="s">
        <v>167</v>
      </c>
      <c r="E80" s="5" t="s">
        <v>75</v>
      </c>
      <c r="F80" s="6">
        <v>431</v>
      </c>
      <c r="G80" s="6" t="s">
        <v>98</v>
      </c>
      <c r="H80" s="4">
        <v>337</v>
      </c>
      <c r="I80" s="4">
        <v>20</v>
      </c>
    </row>
    <row r="81" spans="1:9" s="3" customFormat="1" ht="90" x14ac:dyDescent="0.25">
      <c r="A81" s="4" t="s">
        <v>25</v>
      </c>
      <c r="B81" s="4" t="str">
        <f t="shared" si="1"/>
        <v>3.3.90.30.21.01.0082.000008-01 - 417</v>
      </c>
      <c r="C81" s="8" t="s">
        <v>53</v>
      </c>
      <c r="D81" s="5" t="s">
        <v>167</v>
      </c>
      <c r="E81" s="5" t="s">
        <v>75</v>
      </c>
      <c r="F81" s="6">
        <v>417</v>
      </c>
      <c r="G81" s="6" t="s">
        <v>122</v>
      </c>
      <c r="H81" s="7">
        <v>0</v>
      </c>
      <c r="I81" s="4">
        <v>185</v>
      </c>
    </row>
    <row r="82" spans="1:9" s="3" customFormat="1" ht="90" x14ac:dyDescent="0.25">
      <c r="A82" s="4" t="s">
        <v>25</v>
      </c>
      <c r="B82" s="4" t="str">
        <f t="shared" si="1"/>
        <v>3.3.90.30.21.01.0082.000008-01 - 56</v>
      </c>
      <c r="C82" s="8" t="s">
        <v>53</v>
      </c>
      <c r="D82" s="5" t="s">
        <v>167</v>
      </c>
      <c r="E82" s="5" t="s">
        <v>75</v>
      </c>
      <c r="F82" s="6">
        <v>56</v>
      </c>
      <c r="G82" s="6" t="s">
        <v>123</v>
      </c>
      <c r="H82" s="4">
        <v>316</v>
      </c>
      <c r="I82" s="4">
        <v>57</v>
      </c>
    </row>
    <row r="83" spans="1:9" s="3" customFormat="1" ht="90" x14ac:dyDescent="0.25">
      <c r="A83" s="4" t="s">
        <v>25</v>
      </c>
      <c r="B83" s="4" t="str">
        <f t="shared" si="1"/>
        <v>3.3.90.30.21.01.0082.000008-01 - 72</v>
      </c>
      <c r="C83" s="8" t="s">
        <v>53</v>
      </c>
      <c r="D83" s="5" t="s">
        <v>167</v>
      </c>
      <c r="E83" s="5" t="s">
        <v>75</v>
      </c>
      <c r="F83" s="6">
        <v>72</v>
      </c>
      <c r="G83" s="6" t="s">
        <v>124</v>
      </c>
      <c r="H83" s="7">
        <v>28</v>
      </c>
      <c r="I83" s="4">
        <v>133</v>
      </c>
    </row>
    <row r="84" spans="1:9" s="3" customFormat="1" ht="90" x14ac:dyDescent="0.25">
      <c r="A84" s="4" t="s">
        <v>25</v>
      </c>
      <c r="B84" s="4" t="str">
        <f t="shared" si="1"/>
        <v>3.3.90.30.21.01.0082.000008-01 - 413</v>
      </c>
      <c r="C84" s="8" t="s">
        <v>53</v>
      </c>
      <c r="D84" s="5" t="s">
        <v>167</v>
      </c>
      <c r="E84" s="5" t="s">
        <v>75</v>
      </c>
      <c r="F84" s="6">
        <v>413</v>
      </c>
      <c r="G84" s="6" t="s">
        <v>86</v>
      </c>
      <c r="H84" s="4">
        <v>2</v>
      </c>
      <c r="I84" s="4">
        <v>3</v>
      </c>
    </row>
    <row r="85" spans="1:9" s="3" customFormat="1" ht="90" x14ac:dyDescent="0.25">
      <c r="A85" s="4" t="s">
        <v>25</v>
      </c>
      <c r="B85" s="4" t="str">
        <f t="shared" si="1"/>
        <v>3.3.90.30.21.01.0082.000008-01 - 134</v>
      </c>
      <c r="C85" s="8" t="s">
        <v>53</v>
      </c>
      <c r="D85" s="5" t="s">
        <v>167</v>
      </c>
      <c r="E85" s="5" t="s">
        <v>75</v>
      </c>
      <c r="F85" s="6">
        <v>134</v>
      </c>
      <c r="G85" s="6" t="s">
        <v>114</v>
      </c>
      <c r="H85" s="7">
        <v>87</v>
      </c>
      <c r="I85" s="4">
        <v>4</v>
      </c>
    </row>
    <row r="86" spans="1:9" s="3" customFormat="1" ht="90" x14ac:dyDescent="0.25">
      <c r="A86" s="4" t="s">
        <v>25</v>
      </c>
      <c r="B86" s="4" t="str">
        <f t="shared" si="1"/>
        <v>3.3.90.30.21.01.0082.000008-01 - 137</v>
      </c>
      <c r="C86" s="8" t="s">
        <v>53</v>
      </c>
      <c r="D86" s="5" t="s">
        <v>167</v>
      </c>
      <c r="E86" s="5" t="s">
        <v>75</v>
      </c>
      <c r="F86" s="6">
        <v>137</v>
      </c>
      <c r="G86" s="6" t="s">
        <v>121</v>
      </c>
      <c r="H86" s="4">
        <v>70</v>
      </c>
      <c r="I86" s="4">
        <v>8</v>
      </c>
    </row>
    <row r="87" spans="1:9" s="3" customFormat="1" ht="90" x14ac:dyDescent="0.25">
      <c r="A87" s="4" t="s">
        <v>25</v>
      </c>
      <c r="B87" s="4" t="str">
        <f t="shared" si="1"/>
        <v>3.3.90.30.21.01.0082.000008-01 - 146</v>
      </c>
      <c r="C87" s="8" t="s">
        <v>53</v>
      </c>
      <c r="D87" s="5" t="s">
        <v>167</v>
      </c>
      <c r="E87" s="5" t="s">
        <v>75</v>
      </c>
      <c r="F87" s="6">
        <v>146</v>
      </c>
      <c r="G87" s="6" t="s">
        <v>113</v>
      </c>
      <c r="H87" s="7">
        <v>7</v>
      </c>
      <c r="I87" s="4">
        <v>1</v>
      </c>
    </row>
    <row r="88" spans="1:9" s="3" customFormat="1" ht="90" x14ac:dyDescent="0.25">
      <c r="A88" s="4" t="s">
        <v>25</v>
      </c>
      <c r="B88" s="4" t="str">
        <f t="shared" si="1"/>
        <v>3.3.90.30.21.01.0082.000008-01 - 308</v>
      </c>
      <c r="C88" s="8" t="s">
        <v>53</v>
      </c>
      <c r="D88" s="5" t="s">
        <v>167</v>
      </c>
      <c r="E88" s="5" t="s">
        <v>75</v>
      </c>
      <c r="F88" s="6">
        <v>308</v>
      </c>
      <c r="G88" s="6" t="s">
        <v>125</v>
      </c>
      <c r="H88" s="4">
        <v>0</v>
      </c>
      <c r="I88" s="4">
        <v>20</v>
      </c>
    </row>
    <row r="89" spans="1:9" s="3" customFormat="1" ht="90" x14ac:dyDescent="0.25">
      <c r="A89" s="4" t="s">
        <v>25</v>
      </c>
      <c r="B89" s="4" t="str">
        <f t="shared" si="1"/>
        <v>3.3.90.30.21.01.0082.000008-01 - 309</v>
      </c>
      <c r="C89" s="8" t="s">
        <v>53</v>
      </c>
      <c r="D89" s="5" t="s">
        <v>167</v>
      </c>
      <c r="E89" s="5" t="s">
        <v>75</v>
      </c>
      <c r="F89" s="6">
        <v>309</v>
      </c>
      <c r="G89" s="6" t="s">
        <v>110</v>
      </c>
      <c r="H89" s="7">
        <v>39</v>
      </c>
      <c r="I89" s="4">
        <v>3</v>
      </c>
    </row>
    <row r="90" spans="1:9" s="3" customFormat="1" ht="90" x14ac:dyDescent="0.25">
      <c r="A90" s="7" t="s">
        <v>23</v>
      </c>
      <c r="B90" s="4" t="str">
        <f t="shared" si="1"/>
        <v>3.3.90.30.21.01.0082.000007-01 - 14</v>
      </c>
      <c r="C90" s="8" t="s">
        <v>53</v>
      </c>
      <c r="D90" s="5" t="s">
        <v>166</v>
      </c>
      <c r="E90" s="5" t="s">
        <v>75</v>
      </c>
      <c r="F90" s="6">
        <v>14</v>
      </c>
      <c r="G90" s="6" t="s">
        <v>82</v>
      </c>
      <c r="H90" s="7">
        <v>18</v>
      </c>
      <c r="I90" s="4">
        <v>1</v>
      </c>
    </row>
    <row r="91" spans="1:9" s="3" customFormat="1" ht="90" x14ac:dyDescent="0.25">
      <c r="A91" s="8" t="s">
        <v>24</v>
      </c>
      <c r="B91" s="4" t="str">
        <f t="shared" si="1"/>
        <v>3.3.90.30.21.01.0082.000006-01 - 431</v>
      </c>
      <c r="C91" s="8" t="s">
        <v>53</v>
      </c>
      <c r="D91" s="5" t="s">
        <v>165</v>
      </c>
      <c r="E91" s="5" t="s">
        <v>75</v>
      </c>
      <c r="F91" s="6">
        <v>431</v>
      </c>
      <c r="G91" s="6" t="s">
        <v>98</v>
      </c>
      <c r="H91" s="7">
        <v>0</v>
      </c>
      <c r="I91" s="4">
        <v>5</v>
      </c>
    </row>
    <row r="92" spans="1:9" s="3" customFormat="1" ht="90" x14ac:dyDescent="0.25">
      <c r="A92" s="8" t="s">
        <v>24</v>
      </c>
      <c r="B92" s="4" t="str">
        <f t="shared" si="1"/>
        <v>3.3.90.30.21.01.0082.000006-01 - 50</v>
      </c>
      <c r="C92" s="8" t="s">
        <v>53</v>
      </c>
      <c r="D92" s="5" t="s">
        <v>165</v>
      </c>
      <c r="E92" s="5" t="s">
        <v>75</v>
      </c>
      <c r="F92" s="6">
        <v>50</v>
      </c>
      <c r="G92" s="6" t="s">
        <v>126</v>
      </c>
      <c r="H92" s="4">
        <v>1400</v>
      </c>
      <c r="I92" s="4">
        <v>438</v>
      </c>
    </row>
    <row r="93" spans="1:9" s="3" customFormat="1" ht="90" x14ac:dyDescent="0.25">
      <c r="A93" s="8" t="s">
        <v>24</v>
      </c>
      <c r="B93" s="4" t="str">
        <f t="shared" si="1"/>
        <v>3.3.90.30.21.01.0082.000006-01 - 195</v>
      </c>
      <c r="C93" s="8" t="s">
        <v>53</v>
      </c>
      <c r="D93" s="5" t="s">
        <v>165</v>
      </c>
      <c r="E93" s="5" t="s">
        <v>75</v>
      </c>
      <c r="F93" s="6">
        <v>195</v>
      </c>
      <c r="G93" s="6" t="s">
        <v>93</v>
      </c>
      <c r="H93" s="7">
        <v>88</v>
      </c>
      <c r="I93" s="4">
        <v>5</v>
      </c>
    </row>
    <row r="94" spans="1:9" s="3" customFormat="1" ht="90" x14ac:dyDescent="0.25">
      <c r="A94" s="8" t="s">
        <v>24</v>
      </c>
      <c r="B94" s="4" t="str">
        <f t="shared" si="1"/>
        <v>3.3.90.30.21.01.0082.000006-01 - 132</v>
      </c>
      <c r="C94" s="8" t="s">
        <v>53</v>
      </c>
      <c r="D94" s="5" t="s">
        <v>165</v>
      </c>
      <c r="E94" s="5" t="s">
        <v>75</v>
      </c>
      <c r="F94" s="6">
        <v>132</v>
      </c>
      <c r="G94" s="6" t="s">
        <v>127</v>
      </c>
      <c r="H94" s="4">
        <v>987</v>
      </c>
      <c r="I94" s="4">
        <v>48</v>
      </c>
    </row>
    <row r="95" spans="1:9" s="3" customFormat="1" ht="90" x14ac:dyDescent="0.25">
      <c r="A95" s="8" t="s">
        <v>24</v>
      </c>
      <c r="B95" s="4" t="str">
        <f t="shared" si="1"/>
        <v>3.3.90.30.21.01.0082.000006-01 - 135</v>
      </c>
      <c r="C95" s="8" t="s">
        <v>53</v>
      </c>
      <c r="D95" s="5" t="s">
        <v>165</v>
      </c>
      <c r="E95" s="5" t="s">
        <v>75</v>
      </c>
      <c r="F95" s="6">
        <v>135</v>
      </c>
      <c r="G95" s="6" t="s">
        <v>94</v>
      </c>
      <c r="H95" s="7">
        <v>18</v>
      </c>
      <c r="I95" s="4">
        <v>3</v>
      </c>
    </row>
    <row r="96" spans="1:9" s="3" customFormat="1" ht="90" x14ac:dyDescent="0.25">
      <c r="A96" s="8" t="s">
        <v>24</v>
      </c>
      <c r="B96" s="4" t="str">
        <f t="shared" si="1"/>
        <v>3.3.90.30.21.01.0082.000006-01 - 307</v>
      </c>
      <c r="C96" s="8" t="s">
        <v>53</v>
      </c>
      <c r="D96" s="5" t="s">
        <v>165</v>
      </c>
      <c r="E96" s="5" t="s">
        <v>75</v>
      </c>
      <c r="F96" s="6">
        <v>307</v>
      </c>
      <c r="G96" s="6" t="s">
        <v>128</v>
      </c>
      <c r="H96" s="4">
        <v>13</v>
      </c>
      <c r="I96" s="4">
        <v>2</v>
      </c>
    </row>
    <row r="97" spans="1:9" s="3" customFormat="1" ht="45" x14ac:dyDescent="0.25">
      <c r="A97" s="8" t="s">
        <v>21</v>
      </c>
      <c r="B97" s="4" t="str">
        <f t="shared" si="1"/>
        <v>3.3.90.30.21.01.0058.000004-01 - 150</v>
      </c>
      <c r="C97" s="8" t="s">
        <v>51</v>
      </c>
      <c r="D97" s="5" t="s">
        <v>159</v>
      </c>
      <c r="E97" s="5" t="s">
        <v>74</v>
      </c>
      <c r="F97" s="6">
        <v>150</v>
      </c>
      <c r="G97" s="6" t="s">
        <v>103</v>
      </c>
      <c r="H97" s="7">
        <v>5</v>
      </c>
      <c r="I97" s="4">
        <v>5</v>
      </c>
    </row>
    <row r="98" spans="1:9" s="3" customFormat="1" ht="30" x14ac:dyDescent="0.25">
      <c r="A98" s="7" t="s">
        <v>27</v>
      </c>
      <c r="B98" s="4" t="str">
        <f t="shared" si="1"/>
        <v>3.3.90.30.21.01.0066.000002-01 - 431</v>
      </c>
      <c r="C98" s="7" t="s">
        <v>55</v>
      </c>
      <c r="D98" s="5" t="s">
        <v>11</v>
      </c>
      <c r="E98" s="5" t="s">
        <v>74</v>
      </c>
      <c r="F98" s="6">
        <v>431</v>
      </c>
      <c r="G98" s="6" t="s">
        <v>98</v>
      </c>
      <c r="H98" s="4">
        <v>0</v>
      </c>
      <c r="I98" s="4">
        <v>8</v>
      </c>
    </row>
    <row r="99" spans="1:9" s="3" customFormat="1" ht="30" x14ac:dyDescent="0.25">
      <c r="A99" s="7" t="s">
        <v>27</v>
      </c>
      <c r="B99" s="4" t="str">
        <f t="shared" si="1"/>
        <v>3.3.90.30.21.01.0066.000002-01 - 417</v>
      </c>
      <c r="C99" s="7" t="s">
        <v>55</v>
      </c>
      <c r="D99" s="5" t="s">
        <v>11</v>
      </c>
      <c r="E99" s="5" t="s">
        <v>74</v>
      </c>
      <c r="F99" s="6">
        <v>417</v>
      </c>
      <c r="G99" s="6" t="s">
        <v>122</v>
      </c>
      <c r="H99" s="7">
        <v>0</v>
      </c>
      <c r="I99" s="4">
        <v>59</v>
      </c>
    </row>
    <row r="100" spans="1:9" s="3" customFormat="1" ht="120" x14ac:dyDescent="0.25">
      <c r="A100" s="7" t="s">
        <v>28</v>
      </c>
      <c r="B100" s="4" t="str">
        <f t="shared" si="1"/>
        <v>3.3.90.30.21.01.0124.000006-01 - 14</v>
      </c>
      <c r="C100" s="7" t="s">
        <v>56</v>
      </c>
      <c r="D100" s="5" t="s">
        <v>169</v>
      </c>
      <c r="E100" s="5" t="s">
        <v>74</v>
      </c>
      <c r="F100" s="6">
        <v>14</v>
      </c>
      <c r="G100" s="6" t="s">
        <v>82</v>
      </c>
      <c r="H100" s="7">
        <v>0</v>
      </c>
      <c r="I100" s="4">
        <v>5</v>
      </c>
    </row>
    <row r="101" spans="1:9" s="3" customFormat="1" ht="120" x14ac:dyDescent="0.25">
      <c r="A101" s="4" t="s">
        <v>28</v>
      </c>
      <c r="B101" s="4" t="str">
        <f t="shared" si="1"/>
        <v>3.3.90.30.21.01.0124.000006-01 - 72</v>
      </c>
      <c r="C101" s="4" t="s">
        <v>56</v>
      </c>
      <c r="D101" s="5" t="s">
        <v>169</v>
      </c>
      <c r="E101" s="5" t="s">
        <v>74</v>
      </c>
      <c r="F101" s="6">
        <v>72</v>
      </c>
      <c r="G101" s="6" t="s">
        <v>124</v>
      </c>
      <c r="H101" s="4">
        <v>0</v>
      </c>
      <c r="I101" s="4">
        <v>2</v>
      </c>
    </row>
    <row r="102" spans="1:9" s="3" customFormat="1" ht="30" x14ac:dyDescent="0.25">
      <c r="A102" s="7" t="s">
        <v>26</v>
      </c>
      <c r="B102" s="4" t="str">
        <f t="shared" si="1"/>
        <v>3.3.90.30.21.01.0061.000007-01 - 138</v>
      </c>
      <c r="C102" s="4" t="s">
        <v>54</v>
      </c>
      <c r="D102" s="5" t="s">
        <v>9</v>
      </c>
      <c r="E102" s="5" t="s">
        <v>74</v>
      </c>
      <c r="F102" s="6">
        <v>138</v>
      </c>
      <c r="G102" s="6" t="s">
        <v>112</v>
      </c>
      <c r="H102" s="7">
        <v>0</v>
      </c>
      <c r="I102" s="4">
        <v>20</v>
      </c>
    </row>
    <row r="103" spans="1:9" s="3" customFormat="1" ht="150" x14ac:dyDescent="0.25">
      <c r="A103" s="4" t="s">
        <v>29</v>
      </c>
      <c r="B103" s="4" t="str">
        <f t="shared" ref="B103:B109" si="2">A103&amp;" - "&amp;F103</f>
        <v>3.3.90.30.21.01.0145.000003-01 - 2</v>
      </c>
      <c r="C103" s="11" t="s">
        <v>133</v>
      </c>
      <c r="D103" s="5" t="s">
        <v>177</v>
      </c>
      <c r="E103" s="5" t="s">
        <v>74</v>
      </c>
      <c r="F103" s="6">
        <v>2</v>
      </c>
      <c r="G103" s="6" t="s">
        <v>95</v>
      </c>
      <c r="H103" s="4">
        <v>8</v>
      </c>
      <c r="I103" s="4">
        <v>5</v>
      </c>
    </row>
    <row r="104" spans="1:9" s="3" customFormat="1" ht="150" x14ac:dyDescent="0.25">
      <c r="A104" s="4" t="s">
        <v>29</v>
      </c>
      <c r="B104" s="4" t="str">
        <f t="shared" si="2"/>
        <v>3.3.90.30.21.01.0145.000003-01 - 390</v>
      </c>
      <c r="C104" s="11" t="s">
        <v>133</v>
      </c>
      <c r="D104" s="5" t="s">
        <v>177</v>
      </c>
      <c r="E104" s="5" t="s">
        <v>74</v>
      </c>
      <c r="F104" s="6">
        <v>390</v>
      </c>
      <c r="G104" s="6" t="s">
        <v>99</v>
      </c>
      <c r="H104" s="7">
        <v>11</v>
      </c>
      <c r="I104" s="4">
        <v>1</v>
      </c>
    </row>
    <row r="105" spans="1:9" s="3" customFormat="1" ht="150" x14ac:dyDescent="0.25">
      <c r="A105" s="4" t="s">
        <v>29</v>
      </c>
      <c r="B105" s="4" t="str">
        <f t="shared" si="2"/>
        <v>3.3.90.30.21.01.0145.000003-01 - 370</v>
      </c>
      <c r="C105" s="11" t="s">
        <v>133</v>
      </c>
      <c r="D105" s="5" t="s">
        <v>177</v>
      </c>
      <c r="E105" s="5" t="s">
        <v>74</v>
      </c>
      <c r="F105" s="6">
        <v>370</v>
      </c>
      <c r="G105" s="6" t="s">
        <v>104</v>
      </c>
      <c r="H105" s="4">
        <v>0</v>
      </c>
      <c r="I105" s="4">
        <v>1</v>
      </c>
    </row>
    <row r="106" spans="1:9" s="3" customFormat="1" ht="150" x14ac:dyDescent="0.25">
      <c r="A106" s="4" t="s">
        <v>29</v>
      </c>
      <c r="B106" s="4" t="str">
        <f t="shared" si="2"/>
        <v>3.3.90.30.21.01.0145.000003-01 - 80</v>
      </c>
      <c r="C106" s="11" t="s">
        <v>133</v>
      </c>
      <c r="D106" s="5" t="s">
        <v>177</v>
      </c>
      <c r="E106" s="5" t="s">
        <v>74</v>
      </c>
      <c r="F106" s="6">
        <v>80</v>
      </c>
      <c r="G106" s="6" t="s">
        <v>101</v>
      </c>
      <c r="H106" s="7">
        <v>478</v>
      </c>
      <c r="I106" s="4">
        <v>29</v>
      </c>
    </row>
    <row r="107" spans="1:9" s="3" customFormat="1" ht="150" x14ac:dyDescent="0.25">
      <c r="A107" s="4" t="s">
        <v>29</v>
      </c>
      <c r="B107" s="4" t="str">
        <f t="shared" si="2"/>
        <v>3.3.90.30.21.01.0145.000003-01 - 50</v>
      </c>
      <c r="C107" s="11" t="s">
        <v>133</v>
      </c>
      <c r="D107" s="5" t="s">
        <v>177</v>
      </c>
      <c r="E107" s="5" t="s">
        <v>74</v>
      </c>
      <c r="F107" s="6">
        <v>50</v>
      </c>
      <c r="G107" s="6" t="s">
        <v>126</v>
      </c>
      <c r="H107" s="4">
        <v>0</v>
      </c>
      <c r="I107" s="4">
        <v>9</v>
      </c>
    </row>
    <row r="108" spans="1:9" s="3" customFormat="1" ht="150" x14ac:dyDescent="0.25">
      <c r="A108" s="4" t="s">
        <v>29</v>
      </c>
      <c r="B108" s="4" t="str">
        <f t="shared" si="2"/>
        <v>3.3.90.30.21.01.0145.000003-01 - 417</v>
      </c>
      <c r="C108" s="11" t="s">
        <v>133</v>
      </c>
      <c r="D108" s="5" t="s">
        <v>177</v>
      </c>
      <c r="E108" s="5" t="s">
        <v>74</v>
      </c>
      <c r="F108" s="6">
        <v>417</v>
      </c>
      <c r="G108" s="6" t="s">
        <v>122</v>
      </c>
      <c r="H108" s="7">
        <v>0</v>
      </c>
      <c r="I108" s="4">
        <v>152</v>
      </c>
    </row>
    <row r="109" spans="1:9" s="3" customFormat="1" ht="150" x14ac:dyDescent="0.25">
      <c r="A109" s="4" t="s">
        <v>29</v>
      </c>
      <c r="B109" s="4" t="str">
        <f t="shared" si="2"/>
        <v>3.3.90.30.21.01.0145.000003-01 - 401</v>
      </c>
      <c r="C109" s="11" t="s">
        <v>133</v>
      </c>
      <c r="D109" s="5" t="s">
        <v>177</v>
      </c>
      <c r="E109" s="5" t="s">
        <v>74</v>
      </c>
      <c r="F109" s="6">
        <v>401</v>
      </c>
      <c r="G109" s="6" t="s">
        <v>131</v>
      </c>
      <c r="H109" s="4">
        <v>0</v>
      </c>
      <c r="I109" s="4">
        <v>3</v>
      </c>
    </row>
    <row r="110" spans="1:9" s="3" customFormat="1" ht="150" x14ac:dyDescent="0.25">
      <c r="A110" s="4" t="s">
        <v>29</v>
      </c>
      <c r="B110" s="4" t="str">
        <f t="shared" ref="B110:B166" si="3">A110&amp;" - "&amp;F110</f>
        <v>3.3.90.30.21.01.0145.000003-01 - 141</v>
      </c>
      <c r="C110" s="11" t="s">
        <v>133</v>
      </c>
      <c r="D110" s="5" t="s">
        <v>177</v>
      </c>
      <c r="E110" s="5" t="s">
        <v>74</v>
      </c>
      <c r="F110" s="6">
        <v>141</v>
      </c>
      <c r="G110" s="6" t="s">
        <v>107</v>
      </c>
      <c r="H110" s="7">
        <v>0</v>
      </c>
      <c r="I110" s="4">
        <v>1</v>
      </c>
    </row>
    <row r="111" spans="1:9" s="3" customFormat="1" ht="150" x14ac:dyDescent="0.25">
      <c r="A111" s="4" t="s">
        <v>29</v>
      </c>
      <c r="B111" s="4" t="str">
        <f t="shared" si="3"/>
        <v>3.3.90.30.21.01.0145.000003-01 - 132</v>
      </c>
      <c r="C111" s="11" t="s">
        <v>133</v>
      </c>
      <c r="D111" s="5" t="s">
        <v>177</v>
      </c>
      <c r="E111" s="5" t="s">
        <v>74</v>
      </c>
      <c r="F111" s="6">
        <v>132</v>
      </c>
      <c r="G111" s="6" t="s">
        <v>127</v>
      </c>
      <c r="H111" s="4">
        <v>1</v>
      </c>
      <c r="I111" s="4">
        <v>2</v>
      </c>
    </row>
    <row r="112" spans="1:9" s="3" customFormat="1" ht="150" x14ac:dyDescent="0.25">
      <c r="A112" s="4" t="s">
        <v>29</v>
      </c>
      <c r="B112" s="4" t="str">
        <f t="shared" si="3"/>
        <v>3.3.90.30.21.01.0145.000003-01 - 133</v>
      </c>
      <c r="C112" s="11" t="s">
        <v>133</v>
      </c>
      <c r="D112" s="5" t="s">
        <v>177</v>
      </c>
      <c r="E112" s="5" t="s">
        <v>74</v>
      </c>
      <c r="F112" s="6">
        <v>133</v>
      </c>
      <c r="G112" s="6" t="s">
        <v>91</v>
      </c>
      <c r="H112" s="7">
        <v>0</v>
      </c>
      <c r="I112" s="4">
        <v>4</v>
      </c>
    </row>
    <row r="113" spans="1:9" s="3" customFormat="1" ht="150" x14ac:dyDescent="0.25">
      <c r="A113" s="4" t="s">
        <v>29</v>
      </c>
      <c r="B113" s="4" t="str">
        <f t="shared" si="3"/>
        <v>3.3.90.30.21.01.0145.000003-01 - 135</v>
      </c>
      <c r="C113" s="11" t="s">
        <v>133</v>
      </c>
      <c r="D113" s="5" t="s">
        <v>177</v>
      </c>
      <c r="E113" s="5" t="s">
        <v>74</v>
      </c>
      <c r="F113" s="6">
        <v>135</v>
      </c>
      <c r="G113" s="6" t="s">
        <v>94</v>
      </c>
      <c r="H113" s="4">
        <v>0</v>
      </c>
      <c r="I113" s="4">
        <v>5</v>
      </c>
    </row>
    <row r="114" spans="1:9" s="3" customFormat="1" ht="150" x14ac:dyDescent="0.25">
      <c r="A114" s="4" t="s">
        <v>29</v>
      </c>
      <c r="B114" s="4" t="str">
        <f t="shared" si="3"/>
        <v>3.3.90.30.21.01.0145.000003-01 - 147</v>
      </c>
      <c r="C114" s="11" t="s">
        <v>133</v>
      </c>
      <c r="D114" s="5" t="s">
        <v>177</v>
      </c>
      <c r="E114" s="5" t="s">
        <v>74</v>
      </c>
      <c r="F114" s="6">
        <v>147</v>
      </c>
      <c r="G114" s="6" t="s">
        <v>132</v>
      </c>
      <c r="H114" s="7">
        <v>2</v>
      </c>
      <c r="I114" s="4">
        <v>2</v>
      </c>
    </row>
    <row r="115" spans="1:9" s="3" customFormat="1" ht="150" x14ac:dyDescent="0.25">
      <c r="A115" s="4" t="s">
        <v>29</v>
      </c>
      <c r="B115" s="4" t="str">
        <f t="shared" si="3"/>
        <v>3.3.90.30.21.01.0145.000003-01 - 145</v>
      </c>
      <c r="C115" s="11" t="s">
        <v>133</v>
      </c>
      <c r="D115" s="5" t="s">
        <v>177</v>
      </c>
      <c r="E115" s="5" t="s">
        <v>74</v>
      </c>
      <c r="F115" s="6">
        <v>145</v>
      </c>
      <c r="G115" s="6" t="s">
        <v>87</v>
      </c>
      <c r="H115" s="4">
        <v>0</v>
      </c>
      <c r="I115" s="4">
        <v>6</v>
      </c>
    </row>
    <row r="116" spans="1:9" s="3" customFormat="1" ht="150" x14ac:dyDescent="0.25">
      <c r="A116" s="4" t="s">
        <v>29</v>
      </c>
      <c r="B116" s="4" t="str">
        <f t="shared" si="3"/>
        <v>3.3.90.30.21.01.0145.000003-01 - 307</v>
      </c>
      <c r="C116" s="11" t="s">
        <v>133</v>
      </c>
      <c r="D116" s="5" t="s">
        <v>177</v>
      </c>
      <c r="E116" s="5" t="s">
        <v>74</v>
      </c>
      <c r="F116" s="6">
        <v>307</v>
      </c>
      <c r="G116" s="6" t="s">
        <v>128</v>
      </c>
      <c r="H116" s="7">
        <v>7</v>
      </c>
      <c r="I116" s="4">
        <v>2</v>
      </c>
    </row>
    <row r="117" spans="1:9" s="3" customFormat="1" ht="150" x14ac:dyDescent="0.25">
      <c r="A117" s="4" t="s">
        <v>29</v>
      </c>
      <c r="B117" s="4" t="str">
        <f t="shared" si="3"/>
        <v>3.3.90.30.21.01.0145.000003-01 - 143</v>
      </c>
      <c r="C117" s="11" t="s">
        <v>133</v>
      </c>
      <c r="D117" s="5" t="s">
        <v>177</v>
      </c>
      <c r="E117" s="5" t="s">
        <v>74</v>
      </c>
      <c r="F117" s="6">
        <v>143</v>
      </c>
      <c r="G117" s="6" t="s">
        <v>108</v>
      </c>
      <c r="H117" s="7">
        <v>4</v>
      </c>
      <c r="I117" s="4">
        <v>2</v>
      </c>
    </row>
    <row r="118" spans="1:9" s="3" customFormat="1" ht="150" x14ac:dyDescent="0.25">
      <c r="A118" s="4" t="s">
        <v>29</v>
      </c>
      <c r="B118" s="4" t="str">
        <f t="shared" si="3"/>
        <v>3.3.90.30.21.01.0145.000003-01 - 134</v>
      </c>
      <c r="C118" s="11" t="s">
        <v>133</v>
      </c>
      <c r="D118" s="5" t="s">
        <v>177</v>
      </c>
      <c r="E118" s="5" t="s">
        <v>74</v>
      </c>
      <c r="F118" s="6">
        <v>134</v>
      </c>
      <c r="G118" s="6" t="s">
        <v>114</v>
      </c>
      <c r="H118" s="7">
        <v>3</v>
      </c>
      <c r="I118" s="4">
        <v>1</v>
      </c>
    </row>
    <row r="119" spans="1:9" s="3" customFormat="1" ht="120" x14ac:dyDescent="0.25">
      <c r="A119" s="7" t="s">
        <v>30</v>
      </c>
      <c r="B119" s="4" t="str">
        <f t="shared" si="3"/>
        <v>3.3.90.30.21.01.0065.000004-01 - 2</v>
      </c>
      <c r="C119" s="12" t="s">
        <v>134</v>
      </c>
      <c r="D119" s="5" t="s">
        <v>162</v>
      </c>
      <c r="E119" s="5" t="s">
        <v>74</v>
      </c>
      <c r="F119" s="6">
        <v>2</v>
      </c>
      <c r="G119" s="6" t="s">
        <v>95</v>
      </c>
      <c r="H119" s="7">
        <v>0</v>
      </c>
      <c r="I119" s="4">
        <v>9</v>
      </c>
    </row>
    <row r="120" spans="1:9" s="3" customFormat="1" ht="120" x14ac:dyDescent="0.25">
      <c r="A120" s="7" t="s">
        <v>30</v>
      </c>
      <c r="B120" s="4" t="str">
        <f t="shared" si="3"/>
        <v>3.3.90.30.21.01.0065.000004-01 - 193</v>
      </c>
      <c r="C120" s="12" t="s">
        <v>134</v>
      </c>
      <c r="D120" s="5" t="s">
        <v>162</v>
      </c>
      <c r="E120" s="5" t="s">
        <v>74</v>
      </c>
      <c r="F120" s="6">
        <v>193</v>
      </c>
      <c r="G120" s="6" t="s">
        <v>84</v>
      </c>
      <c r="H120" s="4">
        <v>0</v>
      </c>
      <c r="I120" s="4">
        <v>2</v>
      </c>
    </row>
    <row r="121" spans="1:9" s="3" customFormat="1" ht="120" x14ac:dyDescent="0.25">
      <c r="A121" s="7" t="s">
        <v>30</v>
      </c>
      <c r="B121" s="4" t="str">
        <f t="shared" si="3"/>
        <v>3.3.90.30.21.01.0065.000004-01 - 480</v>
      </c>
      <c r="C121" s="12" t="s">
        <v>134</v>
      </c>
      <c r="D121" s="5" t="s">
        <v>162</v>
      </c>
      <c r="E121" s="5" t="s">
        <v>74</v>
      </c>
      <c r="F121" s="6">
        <v>480</v>
      </c>
      <c r="G121" s="6" t="s">
        <v>85</v>
      </c>
      <c r="H121" s="7">
        <v>0</v>
      </c>
      <c r="I121" s="4">
        <v>1</v>
      </c>
    </row>
    <row r="122" spans="1:9" s="3" customFormat="1" ht="120" x14ac:dyDescent="0.25">
      <c r="A122" s="7" t="s">
        <v>30</v>
      </c>
      <c r="B122" s="4" t="str">
        <f t="shared" si="3"/>
        <v>3.3.90.30.21.01.0065.000004-01 - 303</v>
      </c>
      <c r="C122" s="12" t="s">
        <v>134</v>
      </c>
      <c r="D122" s="5" t="s">
        <v>162</v>
      </c>
      <c r="E122" s="5" t="s">
        <v>74</v>
      </c>
      <c r="F122" s="6">
        <v>303</v>
      </c>
      <c r="G122" s="6" t="s">
        <v>117</v>
      </c>
      <c r="H122" s="7">
        <v>1</v>
      </c>
      <c r="I122" s="4">
        <v>1</v>
      </c>
    </row>
    <row r="123" spans="1:9" s="3" customFormat="1" ht="30" x14ac:dyDescent="0.25">
      <c r="A123" s="4" t="s">
        <v>31</v>
      </c>
      <c r="B123" s="4" t="str">
        <f t="shared" si="3"/>
        <v>3.3.90.30.21.01.0050.000003-01 - 90</v>
      </c>
      <c r="C123" s="10" t="s">
        <v>57</v>
      </c>
      <c r="D123" s="5" t="s">
        <v>14</v>
      </c>
      <c r="E123" s="5" t="s">
        <v>74</v>
      </c>
      <c r="F123" s="6">
        <v>90</v>
      </c>
      <c r="G123" s="6" t="s">
        <v>81</v>
      </c>
      <c r="H123" s="4">
        <v>0</v>
      </c>
      <c r="I123" s="4">
        <v>4</v>
      </c>
    </row>
    <row r="124" spans="1:9" s="3" customFormat="1" ht="30" x14ac:dyDescent="0.25">
      <c r="A124" s="4" t="s">
        <v>31</v>
      </c>
      <c r="B124" s="4" t="str">
        <f t="shared" si="3"/>
        <v>3.3.90.30.21.01.0050.000003-01 - 80</v>
      </c>
      <c r="C124" s="10" t="s">
        <v>57</v>
      </c>
      <c r="D124" s="5" t="s">
        <v>14</v>
      </c>
      <c r="E124" s="5" t="s">
        <v>74</v>
      </c>
      <c r="F124" s="6">
        <v>80</v>
      </c>
      <c r="G124" s="6" t="s">
        <v>101</v>
      </c>
      <c r="H124" s="7">
        <v>0</v>
      </c>
      <c r="I124" s="4">
        <v>84</v>
      </c>
    </row>
    <row r="125" spans="1:9" s="3" customFormat="1" ht="30" x14ac:dyDescent="0.25">
      <c r="A125" s="4" t="s">
        <v>31</v>
      </c>
      <c r="B125" s="4" t="str">
        <f t="shared" si="3"/>
        <v>3.3.90.30.21.01.0050.000003-01 - 417</v>
      </c>
      <c r="C125" s="10" t="s">
        <v>57</v>
      </c>
      <c r="D125" s="5" t="s">
        <v>14</v>
      </c>
      <c r="E125" s="5" t="s">
        <v>74</v>
      </c>
      <c r="F125" s="6">
        <v>417</v>
      </c>
      <c r="G125" s="6" t="s">
        <v>122</v>
      </c>
      <c r="H125" s="4">
        <v>0</v>
      </c>
      <c r="I125" s="4">
        <v>150</v>
      </c>
    </row>
    <row r="126" spans="1:9" s="3" customFormat="1" ht="30" x14ac:dyDescent="0.25">
      <c r="A126" s="4" t="s">
        <v>31</v>
      </c>
      <c r="B126" s="4" t="str">
        <f t="shared" si="3"/>
        <v>3.3.90.30.21.01.0050.000003-01 - 413</v>
      </c>
      <c r="C126" s="10" t="s">
        <v>57</v>
      </c>
      <c r="D126" s="5" t="s">
        <v>14</v>
      </c>
      <c r="E126" s="5" t="s">
        <v>74</v>
      </c>
      <c r="F126" s="6">
        <v>413</v>
      </c>
      <c r="G126" s="6" t="s">
        <v>86</v>
      </c>
      <c r="H126" s="7">
        <v>19</v>
      </c>
      <c r="I126" s="4">
        <v>3</v>
      </c>
    </row>
    <row r="127" spans="1:9" s="3" customFormat="1" ht="30" x14ac:dyDescent="0.25">
      <c r="A127" s="4" t="s">
        <v>31</v>
      </c>
      <c r="B127" s="4" t="str">
        <f t="shared" si="3"/>
        <v>3.3.90.30.21.01.0050.000003-01 - 144</v>
      </c>
      <c r="C127" s="10" t="s">
        <v>57</v>
      </c>
      <c r="D127" s="5" t="s">
        <v>14</v>
      </c>
      <c r="E127" s="5" t="s">
        <v>74</v>
      </c>
      <c r="F127" s="6">
        <v>144</v>
      </c>
      <c r="G127" s="6" t="s">
        <v>119</v>
      </c>
      <c r="H127" s="4">
        <v>0</v>
      </c>
      <c r="I127" s="4">
        <v>25</v>
      </c>
    </row>
    <row r="128" spans="1:9" s="3" customFormat="1" ht="30" x14ac:dyDescent="0.25">
      <c r="A128" s="4" t="s">
        <v>31</v>
      </c>
      <c r="B128" s="4" t="str">
        <f t="shared" si="3"/>
        <v>3.3.90.30.21.01.0050.000003-01 - 72</v>
      </c>
      <c r="C128" s="10" t="s">
        <v>57</v>
      </c>
      <c r="D128" s="5" t="s">
        <v>14</v>
      </c>
      <c r="E128" s="5" t="s">
        <v>74</v>
      </c>
      <c r="F128" s="6">
        <v>72</v>
      </c>
      <c r="G128" s="6" t="s">
        <v>124</v>
      </c>
      <c r="H128" s="7">
        <v>0</v>
      </c>
      <c r="I128" s="4">
        <v>7</v>
      </c>
    </row>
    <row r="129" spans="1:9" s="3" customFormat="1" ht="75" x14ac:dyDescent="0.25">
      <c r="A129" s="7" t="s">
        <v>33</v>
      </c>
      <c r="B129" s="4" t="str">
        <f t="shared" si="3"/>
        <v>3.3.90.30.21.01.0074.000003-01 - 417</v>
      </c>
      <c r="C129" s="13" t="s">
        <v>59</v>
      </c>
      <c r="D129" s="5" t="s">
        <v>163</v>
      </c>
      <c r="E129" s="5" t="s">
        <v>74</v>
      </c>
      <c r="F129" s="6">
        <v>417</v>
      </c>
      <c r="G129" s="6" t="s">
        <v>122</v>
      </c>
      <c r="H129" s="7">
        <v>0</v>
      </c>
      <c r="I129" s="4">
        <v>62</v>
      </c>
    </row>
    <row r="130" spans="1:9" s="3" customFormat="1" ht="90" x14ac:dyDescent="0.25">
      <c r="A130" s="4" t="s">
        <v>32</v>
      </c>
      <c r="B130" s="4" t="str">
        <f t="shared" si="3"/>
        <v>3.3.90.30.21.01.0201.000002-01 - 195</v>
      </c>
      <c r="C130" s="4" t="s">
        <v>58</v>
      </c>
      <c r="D130" s="5" t="s">
        <v>183</v>
      </c>
      <c r="E130" s="5" t="s">
        <v>75</v>
      </c>
      <c r="F130" s="6">
        <v>195</v>
      </c>
      <c r="G130" s="6" t="s">
        <v>93</v>
      </c>
      <c r="H130" s="4">
        <v>49</v>
      </c>
      <c r="I130" s="4">
        <v>5</v>
      </c>
    </row>
    <row r="131" spans="1:9" s="3" customFormat="1" ht="30" x14ac:dyDescent="0.25">
      <c r="A131" s="4" t="s">
        <v>31</v>
      </c>
      <c r="B131" s="4" t="str">
        <f t="shared" si="3"/>
        <v>3.3.90.30.21.01.0050.000003-01 - 80</v>
      </c>
      <c r="C131" s="10" t="s">
        <v>57</v>
      </c>
      <c r="D131" s="5" t="s">
        <v>14</v>
      </c>
      <c r="E131" s="5" t="s">
        <v>74</v>
      </c>
      <c r="F131" s="6">
        <v>80</v>
      </c>
      <c r="G131" s="6" t="s">
        <v>101</v>
      </c>
      <c r="H131" s="4">
        <v>343</v>
      </c>
      <c r="I131" s="4">
        <v>44</v>
      </c>
    </row>
    <row r="132" spans="1:9" s="3" customFormat="1" ht="30" x14ac:dyDescent="0.25">
      <c r="A132" s="4" t="s">
        <v>31</v>
      </c>
      <c r="B132" s="4" t="str">
        <f t="shared" si="3"/>
        <v>3.3.90.30.21.01.0050.000003-01 - 56</v>
      </c>
      <c r="C132" s="10" t="s">
        <v>57</v>
      </c>
      <c r="D132" s="5" t="s">
        <v>14</v>
      </c>
      <c r="E132" s="5" t="s">
        <v>74</v>
      </c>
      <c r="F132" s="6">
        <v>56</v>
      </c>
      <c r="G132" s="6" t="s">
        <v>123</v>
      </c>
      <c r="H132" s="7">
        <v>0</v>
      </c>
      <c r="I132" s="4">
        <v>3</v>
      </c>
    </row>
    <row r="133" spans="1:9" s="3" customFormat="1" ht="90" x14ac:dyDescent="0.25">
      <c r="A133" s="4" t="s">
        <v>32</v>
      </c>
      <c r="B133" s="4" t="str">
        <f t="shared" si="3"/>
        <v>3.3.90.30.21.01.0201.000002-01 - 370</v>
      </c>
      <c r="C133" s="4" t="s">
        <v>58</v>
      </c>
      <c r="D133" s="5" t="s">
        <v>183</v>
      </c>
      <c r="E133" s="5" t="s">
        <v>75</v>
      </c>
      <c r="F133" s="6">
        <v>370</v>
      </c>
      <c r="G133" s="6" t="s">
        <v>104</v>
      </c>
      <c r="H133" s="4">
        <v>2</v>
      </c>
      <c r="I133" s="4">
        <v>1</v>
      </c>
    </row>
    <row r="134" spans="1:9" s="3" customFormat="1" ht="90" x14ac:dyDescent="0.25">
      <c r="A134" s="4" t="s">
        <v>32</v>
      </c>
      <c r="B134" s="4" t="str">
        <f t="shared" si="3"/>
        <v>3.3.90.30.21.01.0201.000002-01 - 417</v>
      </c>
      <c r="C134" s="4" t="s">
        <v>58</v>
      </c>
      <c r="D134" s="5" t="s">
        <v>183</v>
      </c>
      <c r="E134" s="5" t="s">
        <v>75</v>
      </c>
      <c r="F134" s="6">
        <v>417</v>
      </c>
      <c r="G134" s="6" t="s">
        <v>122</v>
      </c>
      <c r="H134" s="7">
        <v>0</v>
      </c>
      <c r="I134" s="4">
        <v>193</v>
      </c>
    </row>
    <row r="135" spans="1:9" s="3" customFormat="1" ht="90" x14ac:dyDescent="0.25">
      <c r="A135" s="4" t="s">
        <v>32</v>
      </c>
      <c r="B135" s="4" t="str">
        <f t="shared" si="3"/>
        <v>3.3.90.30.21.01.0201.000002-01 - 413</v>
      </c>
      <c r="C135" s="4" t="s">
        <v>58</v>
      </c>
      <c r="D135" s="5" t="s">
        <v>183</v>
      </c>
      <c r="E135" s="5" t="s">
        <v>75</v>
      </c>
      <c r="F135" s="6">
        <v>413</v>
      </c>
      <c r="G135" s="6" t="s">
        <v>86</v>
      </c>
      <c r="H135" s="4">
        <v>0</v>
      </c>
      <c r="I135" s="4">
        <v>1</v>
      </c>
    </row>
    <row r="136" spans="1:9" s="3" customFormat="1" ht="90" x14ac:dyDescent="0.25">
      <c r="A136" s="4" t="s">
        <v>32</v>
      </c>
      <c r="B136" s="4" t="str">
        <f t="shared" si="3"/>
        <v>3.3.90.30.21.01.0201.000002-01 - 143</v>
      </c>
      <c r="C136" s="4" t="s">
        <v>58</v>
      </c>
      <c r="D136" s="5" t="s">
        <v>183</v>
      </c>
      <c r="E136" s="5" t="s">
        <v>75</v>
      </c>
      <c r="F136" s="6">
        <v>143</v>
      </c>
      <c r="G136" s="6" t="s">
        <v>108</v>
      </c>
      <c r="H136" s="7">
        <v>36</v>
      </c>
      <c r="I136" s="4">
        <v>1</v>
      </c>
    </row>
    <row r="137" spans="1:9" s="3" customFormat="1" ht="90" x14ac:dyDescent="0.25">
      <c r="A137" s="4" t="s">
        <v>32</v>
      </c>
      <c r="B137" s="4" t="str">
        <f t="shared" si="3"/>
        <v>3.3.90.30.21.01.0201.000002-01 - 149</v>
      </c>
      <c r="C137" s="4" t="s">
        <v>58</v>
      </c>
      <c r="D137" s="5" t="s">
        <v>183</v>
      </c>
      <c r="E137" s="5" t="s">
        <v>75</v>
      </c>
      <c r="F137" s="6">
        <v>149</v>
      </c>
      <c r="G137" s="6" t="s">
        <v>102</v>
      </c>
      <c r="H137" s="4">
        <v>26</v>
      </c>
      <c r="I137" s="4">
        <v>1</v>
      </c>
    </row>
    <row r="138" spans="1:9" s="3" customFormat="1" ht="90" x14ac:dyDescent="0.25">
      <c r="A138" s="4" t="s">
        <v>32</v>
      </c>
      <c r="B138" s="4" t="str">
        <f t="shared" si="3"/>
        <v>3.3.90.30.21.01.0201.000002-01 - 309</v>
      </c>
      <c r="C138" s="4" t="s">
        <v>58</v>
      </c>
      <c r="D138" s="5" t="s">
        <v>183</v>
      </c>
      <c r="E138" s="5" t="s">
        <v>75</v>
      </c>
      <c r="F138" s="6">
        <v>309</v>
      </c>
      <c r="G138" s="6" t="s">
        <v>110</v>
      </c>
      <c r="H138" s="7">
        <v>11</v>
      </c>
      <c r="I138" s="4">
        <v>5</v>
      </c>
    </row>
    <row r="139" spans="1:9" s="3" customFormat="1" ht="75" x14ac:dyDescent="0.25">
      <c r="A139" s="7" t="s">
        <v>33</v>
      </c>
      <c r="B139" s="4" t="str">
        <f t="shared" si="3"/>
        <v>3.3.90.30.21.01.0074.000003-01 - 413</v>
      </c>
      <c r="C139" s="13" t="s">
        <v>59</v>
      </c>
      <c r="D139" s="5" t="s">
        <v>163</v>
      </c>
      <c r="E139" s="5" t="s">
        <v>74</v>
      </c>
      <c r="F139" s="6">
        <v>413</v>
      </c>
      <c r="G139" s="6" t="s">
        <v>86</v>
      </c>
      <c r="H139" s="7">
        <v>0</v>
      </c>
      <c r="I139" s="4">
        <v>1</v>
      </c>
    </row>
    <row r="140" spans="1:9" s="3" customFormat="1" ht="75" x14ac:dyDescent="0.25">
      <c r="A140" s="7" t="s">
        <v>33</v>
      </c>
      <c r="B140" s="4" t="str">
        <f t="shared" si="3"/>
        <v>3.3.90.30.21.01.0074.000003-01 - 80</v>
      </c>
      <c r="C140" s="13" t="s">
        <v>59</v>
      </c>
      <c r="D140" s="5" t="s">
        <v>163</v>
      </c>
      <c r="E140" s="5" t="s">
        <v>74</v>
      </c>
      <c r="F140" s="6">
        <v>80</v>
      </c>
      <c r="G140" s="6" t="s">
        <v>101</v>
      </c>
      <c r="H140" s="4">
        <v>78</v>
      </c>
      <c r="I140" s="4">
        <v>77</v>
      </c>
    </row>
    <row r="141" spans="1:9" s="3" customFormat="1" ht="75" x14ac:dyDescent="0.25">
      <c r="A141" s="7" t="s">
        <v>33</v>
      </c>
      <c r="B141" s="4" t="str">
        <f t="shared" si="3"/>
        <v>3.3.90.30.21.01.0074.000003-01 - 417</v>
      </c>
      <c r="C141" s="13" t="s">
        <v>59</v>
      </c>
      <c r="D141" s="5" t="s">
        <v>163</v>
      </c>
      <c r="E141" s="5" t="s">
        <v>74</v>
      </c>
      <c r="F141" s="6">
        <v>417</v>
      </c>
      <c r="G141" s="6" t="s">
        <v>122</v>
      </c>
      <c r="H141" s="7">
        <v>0</v>
      </c>
      <c r="I141" s="4">
        <v>30</v>
      </c>
    </row>
    <row r="142" spans="1:9" s="3" customFormat="1" ht="75" x14ac:dyDescent="0.25">
      <c r="A142" s="7" t="s">
        <v>33</v>
      </c>
      <c r="B142" s="4" t="str">
        <f t="shared" si="3"/>
        <v>3.3.90.30.21.01.0074.000003-01 - 56</v>
      </c>
      <c r="C142" s="13" t="s">
        <v>59</v>
      </c>
      <c r="D142" s="5" t="s">
        <v>163</v>
      </c>
      <c r="E142" s="5" t="s">
        <v>74</v>
      </c>
      <c r="F142" s="6">
        <v>56</v>
      </c>
      <c r="G142" s="6" t="s">
        <v>123</v>
      </c>
      <c r="H142" s="4">
        <v>2</v>
      </c>
      <c r="I142" s="4">
        <v>8</v>
      </c>
    </row>
    <row r="143" spans="1:9" s="3" customFormat="1" ht="75" x14ac:dyDescent="0.25">
      <c r="A143" s="7" t="s">
        <v>33</v>
      </c>
      <c r="B143" s="4" t="str">
        <f t="shared" si="3"/>
        <v>3.3.90.30.21.01.0074.000003-01 - 133</v>
      </c>
      <c r="C143" s="13" t="s">
        <v>59</v>
      </c>
      <c r="D143" s="5" t="s">
        <v>163</v>
      </c>
      <c r="E143" s="5" t="s">
        <v>74</v>
      </c>
      <c r="F143" s="6">
        <v>133</v>
      </c>
      <c r="G143" s="6" t="s">
        <v>91</v>
      </c>
      <c r="H143" s="7">
        <v>0</v>
      </c>
      <c r="I143" s="4">
        <v>1</v>
      </c>
    </row>
    <row r="144" spans="1:9" s="3" customFormat="1" ht="90" x14ac:dyDescent="0.25">
      <c r="A144" s="4" t="s">
        <v>34</v>
      </c>
      <c r="B144" s="4" t="str">
        <f t="shared" si="3"/>
        <v>3.3.90.30.21.01.0063.000001-01 - 195</v>
      </c>
      <c r="C144" s="10" t="s">
        <v>60</v>
      </c>
      <c r="D144" s="5" t="s">
        <v>161</v>
      </c>
      <c r="E144" s="5" t="s">
        <v>76</v>
      </c>
      <c r="F144" s="6">
        <v>195</v>
      </c>
      <c r="G144" s="6" t="s">
        <v>93</v>
      </c>
      <c r="H144" s="4">
        <v>0</v>
      </c>
      <c r="I144" s="4">
        <v>1</v>
      </c>
    </row>
    <row r="145" spans="1:9" s="3" customFormat="1" ht="90" x14ac:dyDescent="0.25">
      <c r="A145" s="4" t="s">
        <v>34</v>
      </c>
      <c r="B145" s="4" t="str">
        <f t="shared" si="3"/>
        <v>3.3.90.30.21.01.0063.000001-01 - 72</v>
      </c>
      <c r="C145" s="10" t="s">
        <v>60</v>
      </c>
      <c r="D145" s="5" t="s">
        <v>161</v>
      </c>
      <c r="E145" s="5" t="s">
        <v>76</v>
      </c>
      <c r="F145" s="6">
        <v>72</v>
      </c>
      <c r="G145" s="6" t="s">
        <v>124</v>
      </c>
      <c r="H145" s="4">
        <v>52</v>
      </c>
      <c r="I145" s="4">
        <v>23</v>
      </c>
    </row>
    <row r="146" spans="1:9" s="3" customFormat="1" ht="60" x14ac:dyDescent="0.25">
      <c r="A146" s="7" t="s">
        <v>35</v>
      </c>
      <c r="B146" s="4" t="str">
        <f t="shared" si="3"/>
        <v>3.3.90.30.21.01.0097.000002-01 - 150</v>
      </c>
      <c r="C146" s="13" t="s">
        <v>61</v>
      </c>
      <c r="D146" s="5" t="s">
        <v>168</v>
      </c>
      <c r="E146" s="5" t="s">
        <v>77</v>
      </c>
      <c r="F146" s="6">
        <v>150</v>
      </c>
      <c r="G146" s="6" t="s">
        <v>103</v>
      </c>
      <c r="H146" s="7">
        <v>0</v>
      </c>
      <c r="I146" s="4">
        <v>5</v>
      </c>
    </row>
    <row r="147" spans="1:9" s="3" customFormat="1" ht="60" x14ac:dyDescent="0.25">
      <c r="A147" s="7" t="s">
        <v>35</v>
      </c>
      <c r="B147" s="4" t="str">
        <f t="shared" si="3"/>
        <v>3.3.90.30.21.01.0097.000002-01 - 431</v>
      </c>
      <c r="C147" s="13" t="s">
        <v>61</v>
      </c>
      <c r="D147" s="5" t="s">
        <v>168</v>
      </c>
      <c r="E147" s="5" t="s">
        <v>77</v>
      </c>
      <c r="F147" s="6">
        <v>431</v>
      </c>
      <c r="G147" s="6" t="s">
        <v>98</v>
      </c>
      <c r="H147" s="4">
        <v>0</v>
      </c>
      <c r="I147" s="4">
        <v>32</v>
      </c>
    </row>
    <row r="148" spans="1:9" s="3" customFormat="1" ht="75" x14ac:dyDescent="0.25">
      <c r="A148" s="4" t="s">
        <v>36</v>
      </c>
      <c r="B148" s="4" t="str">
        <f t="shared" si="3"/>
        <v>3.3.90.30.21.01.0072.000007-01 - 14</v>
      </c>
      <c r="C148" s="10" t="s">
        <v>62</v>
      </c>
      <c r="D148" s="5" t="s">
        <v>6</v>
      </c>
      <c r="E148" s="5" t="s">
        <v>74</v>
      </c>
      <c r="F148" s="6">
        <v>14</v>
      </c>
      <c r="G148" s="6" t="s">
        <v>82</v>
      </c>
      <c r="H148" s="4">
        <v>0</v>
      </c>
      <c r="I148" s="4">
        <v>2</v>
      </c>
    </row>
    <row r="149" spans="1:9" s="3" customFormat="1" ht="75" x14ac:dyDescent="0.25">
      <c r="A149" s="8" t="s">
        <v>36</v>
      </c>
      <c r="B149" s="4" t="str">
        <f t="shared" si="3"/>
        <v>3.3.90.30.21.01.0072.000007-01 - 80</v>
      </c>
      <c r="C149" s="8" t="s">
        <v>62</v>
      </c>
      <c r="D149" s="5" t="s">
        <v>6</v>
      </c>
      <c r="E149" s="5" t="s">
        <v>74</v>
      </c>
      <c r="F149" s="6">
        <v>80</v>
      </c>
      <c r="G149" s="6" t="s">
        <v>101</v>
      </c>
      <c r="H149" s="4">
        <v>139</v>
      </c>
      <c r="I149" s="4">
        <v>11</v>
      </c>
    </row>
    <row r="150" spans="1:9" s="3" customFormat="1" ht="75" x14ac:dyDescent="0.25">
      <c r="A150" s="8" t="s">
        <v>36</v>
      </c>
      <c r="B150" s="4" t="str">
        <f t="shared" si="3"/>
        <v>3.3.90.30.21.01.0072.000007-01 - 417</v>
      </c>
      <c r="C150" s="8" t="s">
        <v>62</v>
      </c>
      <c r="D150" s="5" t="s">
        <v>6</v>
      </c>
      <c r="E150" s="5" t="s">
        <v>74</v>
      </c>
      <c r="F150" s="6">
        <v>417</v>
      </c>
      <c r="G150" s="6" t="s">
        <v>122</v>
      </c>
      <c r="H150" s="7">
        <v>0</v>
      </c>
      <c r="I150" s="4">
        <v>15</v>
      </c>
    </row>
    <row r="151" spans="1:9" s="3" customFormat="1" ht="30" x14ac:dyDescent="0.25">
      <c r="A151" s="7" t="s">
        <v>37</v>
      </c>
      <c r="B151" s="4" t="str">
        <f t="shared" si="3"/>
        <v>3.3.90.30.21.01.0049.000003-01 - 56</v>
      </c>
      <c r="C151" s="13" t="s">
        <v>63</v>
      </c>
      <c r="D151" s="5" t="s">
        <v>13</v>
      </c>
      <c r="E151" s="5" t="s">
        <v>74</v>
      </c>
      <c r="F151" s="6">
        <v>56</v>
      </c>
      <c r="G151" s="6" t="s">
        <v>123</v>
      </c>
      <c r="H151" s="7">
        <v>0</v>
      </c>
      <c r="I151" s="4">
        <v>15</v>
      </c>
    </row>
    <row r="152" spans="1:9" s="3" customFormat="1" ht="30" x14ac:dyDescent="0.25">
      <c r="A152" s="7" t="s">
        <v>37</v>
      </c>
      <c r="B152" s="4" t="str">
        <f t="shared" si="3"/>
        <v>3.3.90.30.21.01.0049.000003-01 - 90</v>
      </c>
      <c r="C152" s="13" t="s">
        <v>63</v>
      </c>
      <c r="D152" s="5" t="s">
        <v>13</v>
      </c>
      <c r="E152" s="5" t="s">
        <v>74</v>
      </c>
      <c r="F152" s="6">
        <v>90</v>
      </c>
      <c r="G152" s="6" t="s">
        <v>81</v>
      </c>
      <c r="H152" s="4">
        <v>0</v>
      </c>
      <c r="I152" s="4">
        <v>4</v>
      </c>
    </row>
    <row r="153" spans="1:9" s="3" customFormat="1" ht="30" x14ac:dyDescent="0.25">
      <c r="A153" s="7" t="s">
        <v>37</v>
      </c>
      <c r="B153" s="4" t="str">
        <f t="shared" si="3"/>
        <v>3.3.90.30.21.01.0049.000003-01 - 80</v>
      </c>
      <c r="C153" s="13" t="s">
        <v>63</v>
      </c>
      <c r="D153" s="5" t="s">
        <v>13</v>
      </c>
      <c r="E153" s="5" t="s">
        <v>74</v>
      </c>
      <c r="F153" s="6">
        <v>80</v>
      </c>
      <c r="G153" s="6" t="s">
        <v>101</v>
      </c>
      <c r="H153" s="7">
        <v>0</v>
      </c>
      <c r="I153" s="4">
        <v>160</v>
      </c>
    </row>
    <row r="154" spans="1:9" s="3" customFormat="1" ht="30" x14ac:dyDescent="0.25">
      <c r="A154" s="7" t="s">
        <v>37</v>
      </c>
      <c r="B154" s="4" t="str">
        <f t="shared" si="3"/>
        <v>3.3.90.30.21.01.0049.000003-01 - 431</v>
      </c>
      <c r="C154" s="13" t="s">
        <v>63</v>
      </c>
      <c r="D154" s="5" t="s">
        <v>13</v>
      </c>
      <c r="E154" s="5" t="s">
        <v>74</v>
      </c>
      <c r="F154" s="6">
        <v>431</v>
      </c>
      <c r="G154" s="6" t="s">
        <v>98</v>
      </c>
      <c r="H154" s="4">
        <v>0</v>
      </c>
      <c r="I154" s="4">
        <v>21</v>
      </c>
    </row>
    <row r="155" spans="1:9" s="3" customFormat="1" ht="30" x14ac:dyDescent="0.25">
      <c r="A155" s="7" t="s">
        <v>37</v>
      </c>
      <c r="B155" s="4" t="str">
        <f t="shared" si="3"/>
        <v>3.3.90.30.21.01.0049.000003-01 - 56</v>
      </c>
      <c r="C155" s="13" t="s">
        <v>63</v>
      </c>
      <c r="D155" s="5" t="s">
        <v>13</v>
      </c>
      <c r="E155" s="5" t="s">
        <v>74</v>
      </c>
      <c r="F155" s="6">
        <v>56</v>
      </c>
      <c r="G155" s="6" t="s">
        <v>123</v>
      </c>
      <c r="H155" s="7">
        <v>0</v>
      </c>
      <c r="I155" s="4">
        <v>10</v>
      </c>
    </row>
    <row r="156" spans="1:9" s="3" customFormat="1" ht="30" x14ac:dyDescent="0.25">
      <c r="A156" s="7" t="s">
        <v>37</v>
      </c>
      <c r="B156" s="4" t="str">
        <f t="shared" si="3"/>
        <v>3.3.90.30.21.01.0049.000003-01 - 413</v>
      </c>
      <c r="C156" s="13" t="s">
        <v>63</v>
      </c>
      <c r="D156" s="5" t="s">
        <v>13</v>
      </c>
      <c r="E156" s="5" t="s">
        <v>74</v>
      </c>
      <c r="F156" s="6">
        <v>413</v>
      </c>
      <c r="G156" s="6" t="s">
        <v>86</v>
      </c>
      <c r="H156" s="4">
        <v>8</v>
      </c>
      <c r="I156" s="4">
        <v>8</v>
      </c>
    </row>
    <row r="157" spans="1:9" s="3" customFormat="1" ht="30" x14ac:dyDescent="0.25">
      <c r="A157" s="7" t="s">
        <v>37</v>
      </c>
      <c r="B157" s="4" t="str">
        <f t="shared" si="3"/>
        <v>3.3.90.30.21.01.0049.000003-01 - 149</v>
      </c>
      <c r="C157" s="13" t="s">
        <v>63</v>
      </c>
      <c r="D157" s="5" t="s">
        <v>13</v>
      </c>
      <c r="E157" s="5" t="s">
        <v>74</v>
      </c>
      <c r="F157" s="6">
        <v>149</v>
      </c>
      <c r="G157" s="6" t="s">
        <v>102</v>
      </c>
      <c r="H157" s="4">
        <v>0</v>
      </c>
      <c r="I157" s="4">
        <v>1</v>
      </c>
    </row>
    <row r="158" spans="1:9" s="3" customFormat="1" ht="30" x14ac:dyDescent="0.25">
      <c r="A158" s="7" t="s">
        <v>37</v>
      </c>
      <c r="B158" s="4" t="str">
        <f t="shared" si="3"/>
        <v>3.3.90.30.21.01.0049.000003-01 - 306</v>
      </c>
      <c r="C158" s="13" t="s">
        <v>63</v>
      </c>
      <c r="D158" s="5" t="s">
        <v>13</v>
      </c>
      <c r="E158" s="5" t="s">
        <v>74</v>
      </c>
      <c r="F158" s="6">
        <v>306</v>
      </c>
      <c r="G158" s="6" t="s">
        <v>96</v>
      </c>
      <c r="H158" s="4">
        <v>0</v>
      </c>
      <c r="I158" s="4">
        <v>14</v>
      </c>
    </row>
    <row r="159" spans="1:9" s="3" customFormat="1" ht="75" x14ac:dyDescent="0.25">
      <c r="A159" s="4" t="s">
        <v>181</v>
      </c>
      <c r="B159" s="4" t="str">
        <f t="shared" si="3"/>
        <v>3.3.90.30.21.01.0200.000004-01 - 135</v>
      </c>
      <c r="C159" s="10" t="s">
        <v>64</v>
      </c>
      <c r="D159" s="5" t="s">
        <v>182</v>
      </c>
      <c r="E159" s="5" t="s">
        <v>75</v>
      </c>
      <c r="F159" s="6">
        <v>135</v>
      </c>
      <c r="G159" s="6" t="s">
        <v>94</v>
      </c>
      <c r="H159" s="4">
        <v>9</v>
      </c>
      <c r="I159" s="4">
        <v>3</v>
      </c>
    </row>
    <row r="160" spans="1:9" s="3" customFormat="1" ht="75" x14ac:dyDescent="0.25">
      <c r="A160" s="4" t="s">
        <v>181</v>
      </c>
      <c r="B160" s="4" t="str">
        <f t="shared" si="3"/>
        <v>3.3.90.30.21.01.0200.000004-01 - 137</v>
      </c>
      <c r="C160" s="10" t="s">
        <v>64</v>
      </c>
      <c r="D160" s="5" t="s">
        <v>182</v>
      </c>
      <c r="E160" s="5" t="s">
        <v>75</v>
      </c>
      <c r="F160" s="6">
        <v>137</v>
      </c>
      <c r="G160" s="6" t="s">
        <v>121</v>
      </c>
      <c r="H160" s="7">
        <v>43</v>
      </c>
      <c r="I160" s="4">
        <v>11</v>
      </c>
    </row>
    <row r="161" spans="1:9" s="3" customFormat="1" ht="75" x14ac:dyDescent="0.25">
      <c r="A161" s="4" t="s">
        <v>181</v>
      </c>
      <c r="B161" s="4" t="str">
        <f t="shared" si="3"/>
        <v>3.3.90.30.21.01.0200.000004-01 - 143</v>
      </c>
      <c r="C161" s="10" t="s">
        <v>64</v>
      </c>
      <c r="D161" s="5" t="s">
        <v>182</v>
      </c>
      <c r="E161" s="5" t="s">
        <v>75</v>
      </c>
      <c r="F161" s="6">
        <v>143</v>
      </c>
      <c r="G161" s="6" t="s">
        <v>108</v>
      </c>
      <c r="H161" s="4">
        <v>39</v>
      </c>
      <c r="I161" s="4">
        <v>4</v>
      </c>
    </row>
    <row r="162" spans="1:9" s="3" customFormat="1" ht="75" x14ac:dyDescent="0.25">
      <c r="A162" s="4" t="s">
        <v>181</v>
      </c>
      <c r="B162" s="4" t="str">
        <f t="shared" si="3"/>
        <v>3.3.90.30.21.01.0200.000004-01 - 145</v>
      </c>
      <c r="C162" s="10" t="s">
        <v>64</v>
      </c>
      <c r="D162" s="5" t="s">
        <v>182</v>
      </c>
      <c r="E162" s="5" t="s">
        <v>75</v>
      </c>
      <c r="F162" s="6">
        <v>145</v>
      </c>
      <c r="G162" s="6" t="s">
        <v>87</v>
      </c>
      <c r="H162" s="7">
        <v>28</v>
      </c>
      <c r="I162" s="4">
        <v>4</v>
      </c>
    </row>
    <row r="163" spans="1:9" s="3" customFormat="1" ht="75" x14ac:dyDescent="0.25">
      <c r="A163" s="4" t="s">
        <v>181</v>
      </c>
      <c r="B163" s="4" t="str">
        <f t="shared" si="3"/>
        <v>3.3.90.30.21.01.0200.000004-01 - 309</v>
      </c>
      <c r="C163" s="10" t="s">
        <v>64</v>
      </c>
      <c r="D163" s="5" t="s">
        <v>182</v>
      </c>
      <c r="E163" s="5" t="s">
        <v>75</v>
      </c>
      <c r="F163" s="6">
        <v>309</v>
      </c>
      <c r="G163" s="6" t="s">
        <v>110</v>
      </c>
      <c r="H163" s="4">
        <v>29</v>
      </c>
      <c r="I163" s="4">
        <v>9</v>
      </c>
    </row>
    <row r="164" spans="1:9" s="3" customFormat="1" ht="75" x14ac:dyDescent="0.25">
      <c r="A164" s="4" t="s">
        <v>181</v>
      </c>
      <c r="B164" s="4" t="str">
        <f t="shared" si="3"/>
        <v>3.3.90.30.21.01.0200.000004-01 - 14</v>
      </c>
      <c r="C164" s="10" t="s">
        <v>64</v>
      </c>
      <c r="D164" s="5" t="s">
        <v>182</v>
      </c>
      <c r="E164" s="5" t="s">
        <v>75</v>
      </c>
      <c r="F164" s="6">
        <v>14</v>
      </c>
      <c r="G164" s="6" t="s">
        <v>82</v>
      </c>
      <c r="H164" s="4">
        <v>18</v>
      </c>
      <c r="I164" s="4">
        <v>1</v>
      </c>
    </row>
    <row r="165" spans="1:9" s="3" customFormat="1" ht="75" x14ac:dyDescent="0.25">
      <c r="A165" s="4" t="s">
        <v>181</v>
      </c>
      <c r="B165" s="4" t="str">
        <f t="shared" si="3"/>
        <v>3.3.90.30.21.01.0200.000004-01 - 366</v>
      </c>
      <c r="C165" s="10" t="s">
        <v>64</v>
      </c>
      <c r="D165" s="5" t="s">
        <v>182</v>
      </c>
      <c r="E165" s="5" t="s">
        <v>75</v>
      </c>
      <c r="F165" s="6">
        <v>366</v>
      </c>
      <c r="G165" s="6" t="s">
        <v>129</v>
      </c>
      <c r="H165" s="7">
        <v>0</v>
      </c>
      <c r="I165" s="4">
        <v>2</v>
      </c>
    </row>
    <row r="166" spans="1:9" s="3" customFormat="1" ht="45" x14ac:dyDescent="0.25">
      <c r="A166" s="8" t="s">
        <v>38</v>
      </c>
      <c r="B166" s="4" t="str">
        <f t="shared" si="3"/>
        <v>3.3.90.30.21.01.0059.000002-01 - 80</v>
      </c>
      <c r="C166" s="8" t="s">
        <v>65</v>
      </c>
      <c r="D166" s="5" t="s">
        <v>160</v>
      </c>
      <c r="E166" s="5" t="s">
        <v>74</v>
      </c>
      <c r="F166" s="6">
        <v>80</v>
      </c>
      <c r="G166" s="6" t="s">
        <v>101</v>
      </c>
      <c r="H166" s="4">
        <v>0</v>
      </c>
      <c r="I166" s="4">
        <v>160</v>
      </c>
    </row>
    <row r="167" spans="1:9" s="3" customFormat="1" ht="75" x14ac:dyDescent="0.25">
      <c r="A167" s="4" t="s">
        <v>39</v>
      </c>
      <c r="B167" s="4" t="str">
        <f t="shared" ref="B167:B185" si="4">A167&amp;" - "&amp;F167</f>
        <v>3.3.90.30.21.01.0052.000009-01 - 50</v>
      </c>
      <c r="C167" s="10" t="s">
        <v>66</v>
      </c>
      <c r="D167" s="5" t="s">
        <v>156</v>
      </c>
      <c r="E167" s="5" t="s">
        <v>74</v>
      </c>
      <c r="F167" s="6">
        <v>50</v>
      </c>
      <c r="G167" s="6" t="s">
        <v>126</v>
      </c>
      <c r="H167" s="4">
        <v>0</v>
      </c>
      <c r="I167" s="4">
        <v>2</v>
      </c>
    </row>
    <row r="168" spans="1:9" s="3" customFormat="1" ht="75" x14ac:dyDescent="0.25">
      <c r="A168" s="4" t="s">
        <v>39</v>
      </c>
      <c r="B168" s="4" t="str">
        <f t="shared" si="4"/>
        <v>3.3.90.30.21.01.0052.000009-01 - 149</v>
      </c>
      <c r="C168" s="10" t="s">
        <v>66</v>
      </c>
      <c r="D168" s="5" t="s">
        <v>156</v>
      </c>
      <c r="E168" s="5" t="s">
        <v>74</v>
      </c>
      <c r="F168" s="6">
        <v>149</v>
      </c>
      <c r="G168" s="6" t="s">
        <v>102</v>
      </c>
      <c r="H168" s="7">
        <v>1</v>
      </c>
      <c r="I168" s="4">
        <v>1</v>
      </c>
    </row>
    <row r="169" spans="1:9" s="3" customFormat="1" ht="105" x14ac:dyDescent="0.25">
      <c r="A169" s="4" t="s">
        <v>40</v>
      </c>
      <c r="B169" s="4" t="str">
        <f t="shared" si="4"/>
        <v>3.3.90.30.21.01.0138.000003-01 - 196</v>
      </c>
      <c r="C169" s="10" t="s">
        <v>67</v>
      </c>
      <c r="D169" s="5" t="s">
        <v>176</v>
      </c>
      <c r="E169" s="5" t="s">
        <v>77</v>
      </c>
      <c r="F169" s="6">
        <v>196</v>
      </c>
      <c r="G169" s="6" t="s">
        <v>90</v>
      </c>
      <c r="H169" s="4">
        <v>0</v>
      </c>
      <c r="I169" s="4">
        <v>3</v>
      </c>
    </row>
    <row r="170" spans="1:9" s="3" customFormat="1" ht="105" x14ac:dyDescent="0.25">
      <c r="A170" s="7" t="s">
        <v>40</v>
      </c>
      <c r="B170" s="4" t="str">
        <f t="shared" si="4"/>
        <v>3.3.90.30.21.01.0138.000003-01 - 431</v>
      </c>
      <c r="C170" s="10" t="s">
        <v>67</v>
      </c>
      <c r="D170" s="5" t="s">
        <v>176</v>
      </c>
      <c r="E170" s="5" t="s">
        <v>77</v>
      </c>
      <c r="F170" s="6">
        <v>431</v>
      </c>
      <c r="G170" s="6" t="s">
        <v>98</v>
      </c>
      <c r="H170" s="7">
        <v>0</v>
      </c>
      <c r="I170" s="4">
        <v>71</v>
      </c>
    </row>
    <row r="171" spans="1:9" s="3" customFormat="1" ht="120" x14ac:dyDescent="0.25">
      <c r="A171" s="7" t="s">
        <v>30</v>
      </c>
      <c r="B171" s="4" t="str">
        <f t="shared" si="4"/>
        <v>3.3.90.30.21.01.0065.000004-01 - 141</v>
      </c>
      <c r="C171" s="12" t="s">
        <v>134</v>
      </c>
      <c r="D171" s="5" t="s">
        <v>162</v>
      </c>
      <c r="E171" s="5" t="s">
        <v>74</v>
      </c>
      <c r="F171" s="6">
        <v>141</v>
      </c>
      <c r="G171" s="6" t="s">
        <v>107</v>
      </c>
      <c r="H171" s="7">
        <v>0</v>
      </c>
      <c r="I171" s="4">
        <v>3</v>
      </c>
    </row>
    <row r="172" spans="1:9" s="3" customFormat="1" ht="60" x14ac:dyDescent="0.25">
      <c r="A172" s="4" t="s">
        <v>172</v>
      </c>
      <c r="B172" s="4" t="str">
        <f t="shared" si="4"/>
        <v>3.3.90.30.21.01.0094.000005-01 - 80</v>
      </c>
      <c r="C172" s="10" t="s">
        <v>68</v>
      </c>
      <c r="D172" s="5" t="s">
        <v>173</v>
      </c>
      <c r="E172" s="5" t="s">
        <v>74</v>
      </c>
      <c r="F172" s="6">
        <v>80</v>
      </c>
      <c r="G172" s="6" t="s">
        <v>101</v>
      </c>
      <c r="H172" s="4">
        <v>0</v>
      </c>
      <c r="I172" s="4">
        <v>3</v>
      </c>
    </row>
    <row r="173" spans="1:9" s="3" customFormat="1" ht="30" x14ac:dyDescent="0.25">
      <c r="A173" s="4" t="s">
        <v>41</v>
      </c>
      <c r="B173" s="4" t="str">
        <f t="shared" si="4"/>
        <v>3.3.90.30.21.01.0077.000002-01 - 480</v>
      </c>
      <c r="C173" s="10" t="s">
        <v>69</v>
      </c>
      <c r="D173" s="5" t="s">
        <v>7</v>
      </c>
      <c r="E173" s="5" t="s">
        <v>74</v>
      </c>
      <c r="F173" s="6">
        <v>480</v>
      </c>
      <c r="G173" s="6" t="s">
        <v>85</v>
      </c>
      <c r="H173" s="4">
        <v>4</v>
      </c>
      <c r="I173" s="4">
        <v>2</v>
      </c>
    </row>
    <row r="174" spans="1:9" s="3" customFormat="1" ht="30" x14ac:dyDescent="0.25">
      <c r="A174" s="4" t="s">
        <v>41</v>
      </c>
      <c r="B174" s="4" t="str">
        <f t="shared" si="4"/>
        <v>3.3.90.30.21.01.0077.000002-01 - 56</v>
      </c>
      <c r="C174" s="10" t="s">
        <v>69</v>
      </c>
      <c r="D174" s="5" t="s">
        <v>7</v>
      </c>
      <c r="E174" s="5" t="s">
        <v>74</v>
      </c>
      <c r="F174" s="6">
        <v>56</v>
      </c>
      <c r="G174" s="6" t="s">
        <v>123</v>
      </c>
      <c r="H174" s="7">
        <v>2</v>
      </c>
      <c r="I174" s="4">
        <v>1</v>
      </c>
    </row>
    <row r="175" spans="1:9" s="3" customFormat="1" ht="30" x14ac:dyDescent="0.25">
      <c r="A175" s="4" t="s">
        <v>41</v>
      </c>
      <c r="B175" s="4" t="str">
        <f t="shared" si="4"/>
        <v>3.3.90.30.21.01.0077.000002-01 - 143</v>
      </c>
      <c r="C175" s="10" t="s">
        <v>69</v>
      </c>
      <c r="D175" s="5" t="s">
        <v>7</v>
      </c>
      <c r="E175" s="5" t="s">
        <v>74</v>
      </c>
      <c r="F175" s="6">
        <v>143</v>
      </c>
      <c r="G175" s="6" t="s">
        <v>108</v>
      </c>
      <c r="H175" s="4">
        <v>1</v>
      </c>
      <c r="I175" s="4">
        <v>1</v>
      </c>
    </row>
    <row r="176" spans="1:9" s="3" customFormat="1" ht="30" x14ac:dyDescent="0.25">
      <c r="A176" s="4" t="s">
        <v>41</v>
      </c>
      <c r="B176" s="4" t="str">
        <f t="shared" si="4"/>
        <v>3.3.90.30.21.01.0077.000002-01 - 306</v>
      </c>
      <c r="C176" s="10" t="s">
        <v>69</v>
      </c>
      <c r="D176" s="5" t="s">
        <v>7</v>
      </c>
      <c r="E176" s="5" t="s">
        <v>74</v>
      </c>
      <c r="F176" s="6">
        <v>306</v>
      </c>
      <c r="G176" s="6" t="s">
        <v>96</v>
      </c>
      <c r="H176" s="7">
        <v>2</v>
      </c>
      <c r="I176" s="4">
        <v>2</v>
      </c>
    </row>
    <row r="177" spans="1:9" s="3" customFormat="1" ht="150" x14ac:dyDescent="0.25">
      <c r="A177" s="7" t="s">
        <v>29</v>
      </c>
      <c r="B177" s="4" t="str">
        <f t="shared" si="4"/>
        <v>3.3.90.30.21.01.0145.000003-01 - 410</v>
      </c>
      <c r="C177" s="11" t="s">
        <v>133</v>
      </c>
      <c r="D177" s="5" t="s">
        <v>177</v>
      </c>
      <c r="E177" s="5" t="s">
        <v>74</v>
      </c>
      <c r="F177" s="6">
        <v>410</v>
      </c>
      <c r="G177" s="6" t="s">
        <v>105</v>
      </c>
      <c r="H177" s="7">
        <v>11</v>
      </c>
      <c r="I177" s="4">
        <v>21</v>
      </c>
    </row>
    <row r="178" spans="1:9" s="3" customFormat="1" ht="150" x14ac:dyDescent="0.25">
      <c r="A178" s="7" t="s">
        <v>29</v>
      </c>
      <c r="B178" s="4" t="str">
        <f t="shared" si="4"/>
        <v>3.3.90.30.21.01.0145.000003-01 - 131</v>
      </c>
      <c r="C178" s="11" t="s">
        <v>133</v>
      </c>
      <c r="D178" s="5" t="s">
        <v>177</v>
      </c>
      <c r="E178" s="5" t="s">
        <v>74</v>
      </c>
      <c r="F178" s="6">
        <v>131</v>
      </c>
      <c r="G178" s="6" t="s">
        <v>111</v>
      </c>
      <c r="H178" s="4">
        <v>1</v>
      </c>
      <c r="I178" s="4">
        <v>1</v>
      </c>
    </row>
    <row r="179" spans="1:9" s="3" customFormat="1" ht="150" x14ac:dyDescent="0.25">
      <c r="A179" s="7" t="s">
        <v>29</v>
      </c>
      <c r="B179" s="4" t="str">
        <f t="shared" si="4"/>
        <v>3.3.90.30.21.01.0145.000003-01 - 303</v>
      </c>
      <c r="C179" s="11" t="s">
        <v>133</v>
      </c>
      <c r="D179" s="5" t="s">
        <v>177</v>
      </c>
      <c r="E179" s="5" t="s">
        <v>74</v>
      </c>
      <c r="F179" s="6">
        <v>303</v>
      </c>
      <c r="G179" s="6" t="s">
        <v>117</v>
      </c>
      <c r="H179" s="7">
        <v>1</v>
      </c>
      <c r="I179" s="4">
        <v>2</v>
      </c>
    </row>
    <row r="180" spans="1:9" s="3" customFormat="1" ht="120" x14ac:dyDescent="0.25">
      <c r="A180" s="7" t="s">
        <v>42</v>
      </c>
      <c r="B180" s="4" t="str">
        <f t="shared" si="4"/>
        <v>3.3.90.30.21.01.0168.000005-01 - 196</v>
      </c>
      <c r="C180" s="13" t="s">
        <v>70</v>
      </c>
      <c r="D180" s="5" t="s">
        <v>178</v>
      </c>
      <c r="E180" s="5" t="s">
        <v>74</v>
      </c>
      <c r="F180" s="6">
        <v>196</v>
      </c>
      <c r="G180" s="6" t="s">
        <v>90</v>
      </c>
      <c r="H180" s="7">
        <v>150</v>
      </c>
      <c r="I180" s="4">
        <v>105</v>
      </c>
    </row>
    <row r="181" spans="1:9" s="3" customFormat="1" ht="75" x14ac:dyDescent="0.25">
      <c r="A181" s="4" t="s">
        <v>44</v>
      </c>
      <c r="B181" s="4" t="str">
        <f t="shared" si="4"/>
        <v>3.3.90.30.21.01.0055.000001-01 - 72</v>
      </c>
      <c r="C181" s="10" t="s">
        <v>71</v>
      </c>
      <c r="D181" s="5" t="s">
        <v>158</v>
      </c>
      <c r="E181" s="5" t="s">
        <v>74</v>
      </c>
      <c r="F181" s="6">
        <v>72</v>
      </c>
      <c r="G181" s="6" t="s">
        <v>124</v>
      </c>
      <c r="H181" s="4">
        <v>63</v>
      </c>
      <c r="I181" s="4">
        <v>27</v>
      </c>
    </row>
    <row r="182" spans="1:9" s="3" customFormat="1" ht="75" x14ac:dyDescent="0.25">
      <c r="A182" s="4" t="s">
        <v>44</v>
      </c>
      <c r="B182" s="4" t="str">
        <f t="shared" si="4"/>
        <v>3.3.90.30.21.01.0055.000001-01 - 143</v>
      </c>
      <c r="C182" s="10" t="s">
        <v>71</v>
      </c>
      <c r="D182" s="5" t="s">
        <v>158</v>
      </c>
      <c r="E182" s="5" t="s">
        <v>74</v>
      </c>
      <c r="F182" s="6">
        <v>143</v>
      </c>
      <c r="G182" s="6" t="s">
        <v>108</v>
      </c>
      <c r="H182" s="4">
        <v>8</v>
      </c>
      <c r="I182" s="4">
        <v>2</v>
      </c>
    </row>
    <row r="183" spans="1:9" s="3" customFormat="1" ht="45" x14ac:dyDescent="0.25">
      <c r="A183" s="4" t="s">
        <v>45</v>
      </c>
      <c r="B183" s="4" t="str">
        <f t="shared" si="4"/>
        <v>3.3.90.30.21.01.0068.000025-01 - 133</v>
      </c>
      <c r="C183" s="10" t="s">
        <v>72</v>
      </c>
      <c r="D183" s="5" t="s">
        <v>10</v>
      </c>
      <c r="E183" s="5" t="s">
        <v>74</v>
      </c>
      <c r="F183" s="6">
        <v>133</v>
      </c>
      <c r="G183" s="6" t="s">
        <v>91</v>
      </c>
      <c r="H183" s="4">
        <v>0</v>
      </c>
      <c r="I183" s="4">
        <v>9</v>
      </c>
    </row>
    <row r="184" spans="1:9" s="3" customFormat="1" ht="45" x14ac:dyDescent="0.25">
      <c r="A184" s="7" t="s">
        <v>45</v>
      </c>
      <c r="B184" s="4" t="str">
        <f t="shared" si="4"/>
        <v>3.3.90.30.21.01.0068.000025-01 - 80</v>
      </c>
      <c r="C184" s="10" t="s">
        <v>72</v>
      </c>
      <c r="D184" s="5" t="s">
        <v>10</v>
      </c>
      <c r="E184" s="5" t="s">
        <v>74</v>
      </c>
      <c r="F184" s="6">
        <v>80</v>
      </c>
      <c r="G184" s="6" t="s">
        <v>101</v>
      </c>
      <c r="H184" s="7">
        <v>0</v>
      </c>
      <c r="I184" s="4">
        <v>50</v>
      </c>
    </row>
    <row r="185" spans="1:9" s="3" customFormat="1" ht="45" x14ac:dyDescent="0.25">
      <c r="A185" s="4" t="s">
        <v>46</v>
      </c>
      <c r="B185" s="4" t="str">
        <f t="shared" si="4"/>
        <v>3.3.90.30.21.01.0068.000026-01 - 306</v>
      </c>
      <c r="C185" s="10" t="s">
        <v>72</v>
      </c>
      <c r="D185" s="5" t="s">
        <v>15</v>
      </c>
      <c r="E185" s="5" t="s">
        <v>74</v>
      </c>
      <c r="F185" s="6">
        <v>306</v>
      </c>
      <c r="G185" s="6" t="s">
        <v>96</v>
      </c>
      <c r="H185" s="4">
        <v>14</v>
      </c>
      <c r="I185" s="4">
        <v>3</v>
      </c>
    </row>
    <row r="186" spans="1:9" s="3" customFormat="1" ht="105" x14ac:dyDescent="0.25">
      <c r="A186" s="7" t="s">
        <v>43</v>
      </c>
      <c r="B186" s="4" t="str">
        <f t="shared" ref="B186:B193" si="5">A186&amp;" - "&amp;F186</f>
        <v>3.3.90.30.21.01.0055.000008-01 - 56</v>
      </c>
      <c r="C186" s="10" t="s">
        <v>71</v>
      </c>
      <c r="D186" s="5" t="s">
        <v>157</v>
      </c>
      <c r="E186" s="5" t="s">
        <v>75</v>
      </c>
      <c r="F186" s="6">
        <v>56</v>
      </c>
      <c r="G186" s="6" t="s">
        <v>123</v>
      </c>
      <c r="H186" s="7">
        <v>944</v>
      </c>
      <c r="I186" s="4">
        <v>378</v>
      </c>
    </row>
    <row r="187" spans="1:9" s="3" customFormat="1" ht="105" x14ac:dyDescent="0.25">
      <c r="A187" s="7" t="s">
        <v>43</v>
      </c>
      <c r="B187" s="4" t="str">
        <f t="shared" si="5"/>
        <v>3.3.90.30.21.01.0055.000008-01 - 72</v>
      </c>
      <c r="C187" s="10" t="s">
        <v>71</v>
      </c>
      <c r="D187" s="5" t="s">
        <v>157</v>
      </c>
      <c r="E187" s="5" t="s">
        <v>75</v>
      </c>
      <c r="F187" s="6">
        <v>72</v>
      </c>
      <c r="G187" s="6" t="s">
        <v>124</v>
      </c>
      <c r="H187" s="4">
        <v>92</v>
      </c>
      <c r="I187" s="4">
        <v>44</v>
      </c>
    </row>
    <row r="188" spans="1:9" s="3" customFormat="1" ht="105" x14ac:dyDescent="0.25">
      <c r="A188" s="7" t="s">
        <v>43</v>
      </c>
      <c r="B188" s="4" t="str">
        <f t="shared" si="5"/>
        <v>3.3.90.30.21.01.0055.000008-01 - 140</v>
      </c>
      <c r="C188" s="10" t="s">
        <v>71</v>
      </c>
      <c r="D188" s="5" t="s">
        <v>157</v>
      </c>
      <c r="E188" s="5" t="s">
        <v>75</v>
      </c>
      <c r="F188" s="6">
        <v>140</v>
      </c>
      <c r="G188" s="6" t="s">
        <v>89</v>
      </c>
      <c r="H188" s="7">
        <v>128</v>
      </c>
      <c r="I188" s="4">
        <v>30</v>
      </c>
    </row>
    <row r="189" spans="1:9" s="3" customFormat="1" ht="105" x14ac:dyDescent="0.25">
      <c r="A189" s="7" t="s">
        <v>43</v>
      </c>
      <c r="B189" s="4" t="str">
        <f t="shared" si="5"/>
        <v>3.3.90.30.21.01.0055.000008-01 - 306</v>
      </c>
      <c r="C189" s="10" t="s">
        <v>71</v>
      </c>
      <c r="D189" s="5" t="s">
        <v>157</v>
      </c>
      <c r="E189" s="5" t="s">
        <v>75</v>
      </c>
      <c r="F189" s="6">
        <v>306</v>
      </c>
      <c r="G189" s="6" t="s">
        <v>96</v>
      </c>
      <c r="H189" s="4">
        <v>0</v>
      </c>
      <c r="I189" s="4">
        <v>16</v>
      </c>
    </row>
    <row r="190" spans="1:9" s="3" customFormat="1" ht="75" x14ac:dyDescent="0.25">
      <c r="A190" s="4" t="s">
        <v>44</v>
      </c>
      <c r="B190" s="4" t="str">
        <f t="shared" si="5"/>
        <v>3.3.90.30.21.01.0055.000001-01 - 54</v>
      </c>
      <c r="C190" s="10" t="s">
        <v>71</v>
      </c>
      <c r="D190" s="5" t="s">
        <v>158</v>
      </c>
      <c r="E190" s="5" t="s">
        <v>74</v>
      </c>
      <c r="F190" s="6">
        <v>54</v>
      </c>
      <c r="G190" s="6" t="s">
        <v>135</v>
      </c>
      <c r="H190" s="4">
        <v>0</v>
      </c>
      <c r="I190" s="4">
        <v>141</v>
      </c>
    </row>
    <row r="191" spans="1:9" s="3" customFormat="1" ht="45" x14ac:dyDescent="0.25">
      <c r="A191" s="7" t="s">
        <v>46</v>
      </c>
      <c r="B191" s="4" t="str">
        <f t="shared" si="5"/>
        <v>3.3.90.30.21.01.0068.000026-01 - 133</v>
      </c>
      <c r="C191" s="10" t="s">
        <v>72</v>
      </c>
      <c r="D191" s="5" t="s">
        <v>15</v>
      </c>
      <c r="E191" s="5" t="s">
        <v>74</v>
      </c>
      <c r="F191" s="6">
        <v>133</v>
      </c>
      <c r="G191" s="6" t="s">
        <v>91</v>
      </c>
      <c r="H191" s="7">
        <v>0</v>
      </c>
      <c r="I191" s="4">
        <v>12</v>
      </c>
    </row>
    <row r="192" spans="1:9" s="3" customFormat="1" ht="150" x14ac:dyDescent="0.25">
      <c r="A192" s="7" t="s">
        <v>29</v>
      </c>
      <c r="B192" s="4" t="str">
        <f t="shared" si="5"/>
        <v>3.3.90.30.21.01.0145.000003-01 - 112</v>
      </c>
      <c r="C192" s="11" t="s">
        <v>133</v>
      </c>
      <c r="D192" s="5" t="s">
        <v>177</v>
      </c>
      <c r="E192" s="5" t="s">
        <v>74</v>
      </c>
      <c r="F192" s="6">
        <v>112</v>
      </c>
      <c r="G192" s="6" t="s">
        <v>130</v>
      </c>
      <c r="H192" s="4">
        <v>15</v>
      </c>
      <c r="I192" s="4">
        <v>8</v>
      </c>
    </row>
    <row r="193" spans="1:17" s="3" customFormat="1" ht="75" x14ac:dyDescent="0.25">
      <c r="A193" s="7" t="s">
        <v>170</v>
      </c>
      <c r="B193" s="4" t="str">
        <f t="shared" si="5"/>
        <v>3.3.90.30.21.01.0087.000006-01 - 80</v>
      </c>
      <c r="C193" s="13" t="s">
        <v>73</v>
      </c>
      <c r="D193" s="5" t="s">
        <v>171</v>
      </c>
      <c r="E193" s="5" t="s">
        <v>74</v>
      </c>
      <c r="F193" s="6">
        <v>80</v>
      </c>
      <c r="G193" s="6" t="s">
        <v>101</v>
      </c>
      <c r="H193" s="7">
        <v>0</v>
      </c>
      <c r="I193" s="4">
        <v>58</v>
      </c>
    </row>
    <row r="194" spans="1:17" x14ac:dyDescent="0.25">
      <c r="C194" s="13"/>
      <c r="J194" s="14"/>
      <c r="K194" s="14"/>
      <c r="L194" s="14"/>
      <c r="M194" s="14"/>
      <c r="N194" s="14"/>
      <c r="O194" s="14"/>
      <c r="P194" s="14"/>
      <c r="Q194" s="14"/>
    </row>
  </sheetData>
  <sheetProtection algorithmName="SHA-512" hashValue="4InjDuRiY1d1uihQM2l5DHIs7bABJCBy8q4RdFuvDIOXvzESonW5P6l2omNjwXXz91LDsdEMHWwy3u1j0UuSuA==" saltValue="YJJt+f9isyGMKXG30ic4oQ==" spinCount="100000" sheet="1" objects="1" scenarios="1"/>
  <autoFilter ref="A1:I193">
    <filterColumn colId="5">
      <filters>
        <filter val="431"/>
      </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E1" zoomScaleNormal="100" workbookViewId="0">
      <pane ySplit="6" topLeftCell="A7" activePane="bottomLeft" state="frozen"/>
      <selection activeCell="E1" sqref="E1"/>
      <selection pane="bottomLeft" activeCell="G4" sqref="G4:H4"/>
    </sheetView>
  </sheetViews>
  <sheetFormatPr defaultRowHeight="15" x14ac:dyDescent="0.25"/>
  <cols>
    <col min="1" max="1" width="9.140625" style="23" hidden="1" customWidth="1"/>
    <col min="2" max="2" width="40" style="23" hidden="1" customWidth="1"/>
    <col min="3" max="3" width="13.28515625" style="23" hidden="1" customWidth="1"/>
    <col min="4" max="4" width="28.28515625" style="23" hidden="1" customWidth="1"/>
    <col min="5" max="5" width="7.5703125" style="23" bestFit="1" customWidth="1"/>
    <col min="6" max="7" width="28.28515625" style="23" bestFit="1" customWidth="1"/>
    <col min="8" max="8" width="53.140625" style="40" bestFit="1" customWidth="1"/>
    <col min="9" max="9" width="9.140625" style="23" hidden="1" customWidth="1"/>
    <col min="10" max="10" width="8.42578125" style="23" hidden="1" customWidth="1"/>
    <col min="11" max="11" width="8.5703125" style="24" bestFit="1" customWidth="1"/>
    <col min="12" max="12" width="10.140625" style="23" customWidth="1"/>
    <col min="13" max="13" width="9.140625" style="23"/>
    <col min="14" max="15" width="10" style="23" customWidth="1"/>
    <col min="16" max="16" width="24.5703125" style="23" bestFit="1" customWidth="1"/>
    <col min="17" max="16384" width="9.140625" style="23"/>
  </cols>
  <sheetData>
    <row r="1" spans="1:17" ht="21" x14ac:dyDescent="0.35">
      <c r="E1" s="41" t="s">
        <v>139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17" ht="15.75" x14ac:dyDescent="0.25">
      <c r="E2" s="44" t="s">
        <v>184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7" ht="15.75" x14ac:dyDescent="0.25">
      <c r="E3" s="47" t="s">
        <v>185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24"/>
    </row>
    <row r="4" spans="1:17" ht="21.75" thickBot="1" x14ac:dyDescent="0.4">
      <c r="E4" s="50" t="s">
        <v>140</v>
      </c>
      <c r="F4" s="51"/>
      <c r="G4" s="52"/>
      <c r="H4" s="53"/>
      <c r="I4" s="25" t="e">
        <f>VLOOKUP(G4,'LISTA ÓRGÃO'!B:C,2,FALSE)</f>
        <v>#N/A</v>
      </c>
      <c r="J4" s="26"/>
      <c r="K4" s="54">
        <f>COUNT(N7:N41)</f>
        <v>0</v>
      </c>
      <c r="L4" s="55"/>
      <c r="M4" s="55"/>
      <c r="N4" s="56"/>
      <c r="O4" s="60">
        <f>COUNTBLANK(N7:N41)</f>
        <v>35</v>
      </c>
      <c r="P4" s="61"/>
      <c r="Q4" s="27"/>
    </row>
    <row r="5" spans="1:17" ht="65.25" customHeight="1" thickBot="1" x14ac:dyDescent="0.3">
      <c r="E5" s="64" t="s">
        <v>141</v>
      </c>
      <c r="F5" s="65"/>
      <c r="G5" s="66"/>
      <c r="H5" s="67"/>
      <c r="I5" s="28"/>
      <c r="J5" s="29"/>
      <c r="K5" s="57"/>
      <c r="L5" s="58"/>
      <c r="M5" s="58"/>
      <c r="N5" s="59"/>
      <c r="O5" s="62"/>
      <c r="P5" s="63"/>
      <c r="Q5" s="27"/>
    </row>
    <row r="6" spans="1:17" ht="45" x14ac:dyDescent="0.25">
      <c r="A6" s="30" t="s">
        <v>142</v>
      </c>
      <c r="B6" s="30" t="s">
        <v>137</v>
      </c>
      <c r="C6" s="30" t="s">
        <v>143</v>
      </c>
      <c r="D6" s="30" t="s">
        <v>144</v>
      </c>
      <c r="E6" s="21" t="s">
        <v>145</v>
      </c>
      <c r="F6" s="21" t="s">
        <v>146</v>
      </c>
      <c r="G6" s="21" t="s">
        <v>79</v>
      </c>
      <c r="H6" s="21" t="s">
        <v>147</v>
      </c>
      <c r="I6" s="21" t="s">
        <v>148</v>
      </c>
      <c r="J6" s="21" t="s">
        <v>149</v>
      </c>
      <c r="K6" s="21" t="s">
        <v>150</v>
      </c>
      <c r="L6" s="21" t="s">
        <v>151</v>
      </c>
      <c r="M6" s="21" t="s">
        <v>152</v>
      </c>
      <c r="N6" s="31" t="s">
        <v>153</v>
      </c>
      <c r="O6" s="21" t="s">
        <v>154</v>
      </c>
      <c r="P6" s="21" t="s">
        <v>155</v>
      </c>
    </row>
    <row r="7" spans="1:17" x14ac:dyDescent="0.25">
      <c r="A7" s="23" t="e">
        <f>$I$4</f>
        <v>#N/A</v>
      </c>
      <c r="B7" s="23" t="e">
        <f>VLOOKUP(A7,'LISTA ÓRGÃO'!A:B,2,FALSE)</f>
        <v>#N/A</v>
      </c>
      <c r="C7" s="32">
        <f>N7</f>
        <v>0</v>
      </c>
      <c r="D7" s="23" t="str">
        <f>F7</f>
        <v>3.3.90.30.21.01.0049.000003-01</v>
      </c>
      <c r="E7" s="33">
        <v>1</v>
      </c>
      <c r="F7" s="34" t="s">
        <v>37</v>
      </c>
      <c r="G7" s="35" t="str">
        <f>VLOOKUP(F7,'Base de Dados 30.21'!A:C,3,FALSE)</f>
        <v>GARFO DE MESA</v>
      </c>
      <c r="H7" s="35" t="str">
        <f>VLOOKUP(F7,'Base de Dados 30.21'!A:D,4,FALSE)</f>
        <v>GARFO DE MESA, Material: aço inox.</v>
      </c>
      <c r="I7" s="36">
        <f>COUNTIF('Base de Dados 30.21'!A:A,'Respostas Órgãos'!F7)</f>
        <v>8</v>
      </c>
      <c r="J7" s="36">
        <f>SUMIF('Base de Dados 30.21'!A:A,'Respostas Órgãos'!F7,'Base de Dados 30.21'!I:I)</f>
        <v>233</v>
      </c>
      <c r="K7" s="34" t="str">
        <f>VLOOKUP(F7,'Base de Dados 30.21'!A:E,5,FALSE)</f>
        <v>un</v>
      </c>
      <c r="L7" s="37">
        <f>SUMIF('Base de Dados 30.21'!B:B,'Respostas Órgãos'!F7&amp;" - "&amp;$I$4,'Base de Dados 30.21'!I:I)</f>
        <v>0</v>
      </c>
      <c r="M7" s="37">
        <f>SUMIF('Base de Dados 30.21'!B:B,'Respostas Órgãos'!F7&amp;" - "&amp;$I$4,'Base de Dados 30.21'!H:H)</f>
        <v>0</v>
      </c>
      <c r="N7" s="22"/>
      <c r="O7" s="38">
        <f>N7-L7</f>
        <v>0</v>
      </c>
      <c r="P7" s="39" t="str">
        <f>IF(ISERROR((N7-L7)/L7),"Sem histórico de consumo",(N7-L7)/L7)</f>
        <v>Sem histórico de consumo</v>
      </c>
    </row>
    <row r="8" spans="1:17" x14ac:dyDescent="0.25">
      <c r="A8" s="23" t="e">
        <f t="shared" ref="A8:A41" si="0">$I$4</f>
        <v>#N/A</v>
      </c>
      <c r="B8" s="23" t="e">
        <f>VLOOKUP(A8,'LISTA ÓRGÃO'!A:B,2,FALSE)</f>
        <v>#N/A</v>
      </c>
      <c r="C8" s="32">
        <f t="shared" ref="C8:C41" si="1">N8</f>
        <v>0</v>
      </c>
      <c r="D8" s="23" t="str">
        <f t="shared" ref="D8:D41" si="2">F8</f>
        <v>3.3.90.30.21.01.0050.000003-01</v>
      </c>
      <c r="E8" s="33">
        <v>2</v>
      </c>
      <c r="F8" s="34" t="s">
        <v>31</v>
      </c>
      <c r="G8" s="35" t="str">
        <f>VLOOKUP(F8,'Base de Dados 30.21'!A:C,3,FALSE)</f>
        <v>FACA DE MESA</v>
      </c>
      <c r="H8" s="35" t="str">
        <f>VLOOKUP(F8,'Base de Dados 30.21'!A:D,4,FALSE)</f>
        <v>FACA DE MESA, Material: aço inox.</v>
      </c>
      <c r="I8" s="36">
        <f>COUNTIF('Base de Dados 30.21'!A:A,'Respostas Órgãos'!F8)</f>
        <v>8</v>
      </c>
      <c r="J8" s="36">
        <f>SUMIF('Base de Dados 30.21'!A:A,'Respostas Órgãos'!F8,'Base de Dados 30.21'!I:I)</f>
        <v>320</v>
      </c>
      <c r="K8" s="34" t="str">
        <f>VLOOKUP(F8,'Base de Dados 30.21'!A:E,5,FALSE)</f>
        <v>un</v>
      </c>
      <c r="L8" s="37">
        <f>SUMIF('Base de Dados 30.21'!B:B,'Respostas Órgãos'!F8&amp;" - "&amp;$I$4,'Base de Dados 30.21'!I:I)</f>
        <v>0</v>
      </c>
      <c r="M8" s="37">
        <f>SUMIF('Base de Dados 30.21'!B:B,'Respostas Órgãos'!F8&amp;" - "&amp;$I$4,'Base de Dados 30.21'!H:H)</f>
        <v>0</v>
      </c>
      <c r="N8" s="22"/>
      <c r="O8" s="38">
        <f t="shared" ref="O8:O41" si="3">N8-L8</f>
        <v>0</v>
      </c>
      <c r="P8" s="39" t="str">
        <f t="shared" ref="P8:P41" si="4">IF(ISERROR((N8-L8)/L8),"Sem histórico de consumo",(N8-L8)/L8)</f>
        <v>Sem histórico de consumo</v>
      </c>
    </row>
    <row r="9" spans="1:17" x14ac:dyDescent="0.25">
      <c r="A9" s="23" t="e">
        <f t="shared" si="0"/>
        <v>#N/A</v>
      </c>
      <c r="B9" s="23" t="e">
        <f>VLOOKUP(A9,'LISTA ÓRGÃO'!A:B,2,FALSE)</f>
        <v>#N/A</v>
      </c>
      <c r="C9" s="32">
        <f t="shared" si="1"/>
        <v>0</v>
      </c>
      <c r="D9" s="23" t="str">
        <f t="shared" si="2"/>
        <v>3.3.90.30.21.01.0051.000003-01</v>
      </c>
      <c r="E9" s="33">
        <v>3</v>
      </c>
      <c r="F9" s="34" t="s">
        <v>22</v>
      </c>
      <c r="G9" s="35" t="str">
        <f>VLOOKUP(F9,'Base de Dados 30.21'!A:C,3,FALSE)</f>
        <v>COLHER CHÁ</v>
      </c>
      <c r="H9" s="35" t="str">
        <f>VLOOKUP(F9,'Base de Dados 30.21'!A:D,4,FALSE)</f>
        <v>COLHER CHÁ, Material: aço inox.</v>
      </c>
      <c r="I9" s="36">
        <f>COUNTIF('Base de Dados 30.21'!A:A,'Respostas Órgãos'!F9)</f>
        <v>2</v>
      </c>
      <c r="J9" s="36">
        <f>SUMIF('Base de Dados 30.21'!A:A,'Respostas Órgãos'!F9,'Base de Dados 30.21'!I:I)</f>
        <v>21</v>
      </c>
      <c r="K9" s="34" t="str">
        <f>VLOOKUP(F9,'Base de Dados 30.21'!A:E,5,FALSE)</f>
        <v>un</v>
      </c>
      <c r="L9" s="37">
        <f>SUMIF('Base de Dados 30.21'!B:B,'Respostas Órgãos'!F9&amp;" - "&amp;$I$4,'Base de Dados 30.21'!I:I)</f>
        <v>0</v>
      </c>
      <c r="M9" s="37">
        <f>SUMIF('Base de Dados 30.21'!B:B,'Respostas Órgãos'!F9&amp;" - "&amp;$I$4,'Base de Dados 30.21'!H:H)</f>
        <v>0</v>
      </c>
      <c r="N9" s="22"/>
      <c r="O9" s="38">
        <f t="shared" si="3"/>
        <v>0</v>
      </c>
      <c r="P9" s="39" t="str">
        <f t="shared" si="4"/>
        <v>Sem histórico de consumo</v>
      </c>
    </row>
    <row r="10" spans="1:17" ht="45" x14ac:dyDescent="0.25">
      <c r="A10" s="23" t="e">
        <f t="shared" si="0"/>
        <v>#N/A</v>
      </c>
      <c r="B10" s="23" t="e">
        <f>VLOOKUP(A10,'LISTA ÓRGÃO'!A:B,2,FALSE)</f>
        <v>#N/A</v>
      </c>
      <c r="C10" s="32">
        <f t="shared" si="1"/>
        <v>0</v>
      </c>
      <c r="D10" s="23" t="str">
        <f t="shared" si="2"/>
        <v>3.3.90.30.21.01.0052.000009-01</v>
      </c>
      <c r="E10" s="33">
        <v>4</v>
      </c>
      <c r="F10" s="34" t="s">
        <v>39</v>
      </c>
      <c r="G10" s="35" t="str">
        <f>VLOOKUP(F10,'Base de Dados 30.21'!A:C,3,FALSE)</f>
        <v>LEITEIRA</v>
      </c>
      <c r="H10" s="35" t="str">
        <f>VLOOKUP(F10,'Base de Dados 30.21'!A:D,4,FALSE)</f>
        <v>LEITEIRA,Material: alumínio, com cabo de madeira, Capacidade: mínimo 2 litros, Características Adicionais: com tampa.</v>
      </c>
      <c r="I10" s="36">
        <f>COUNTIF('Base de Dados 30.21'!A:A,'Respostas Órgãos'!F10)</f>
        <v>2</v>
      </c>
      <c r="J10" s="36">
        <f>SUMIF('Base de Dados 30.21'!A:A,'Respostas Órgãos'!F10,'Base de Dados 30.21'!I:I)</f>
        <v>3</v>
      </c>
      <c r="K10" s="34" t="str">
        <f>VLOOKUP(F10,'Base de Dados 30.21'!A:E,5,FALSE)</f>
        <v>un</v>
      </c>
      <c r="L10" s="37">
        <f>SUMIF('Base de Dados 30.21'!B:B,'Respostas Órgãos'!F10&amp;" - "&amp;$I$4,'Base de Dados 30.21'!I:I)</f>
        <v>0</v>
      </c>
      <c r="M10" s="37">
        <f>SUMIF('Base de Dados 30.21'!B:B,'Respostas Órgãos'!F10&amp;" - "&amp;$I$4,'Base de Dados 30.21'!H:H)</f>
        <v>0</v>
      </c>
      <c r="N10" s="22"/>
      <c r="O10" s="38">
        <f t="shared" si="3"/>
        <v>0</v>
      </c>
      <c r="P10" s="39" t="str">
        <f t="shared" si="4"/>
        <v>Sem histórico de consumo</v>
      </c>
    </row>
    <row r="11" spans="1:17" ht="30" x14ac:dyDescent="0.25">
      <c r="A11" s="23" t="e">
        <f t="shared" si="0"/>
        <v>#N/A</v>
      </c>
      <c r="B11" s="23" t="e">
        <f>VLOOKUP(A11,'LISTA ÓRGÃO'!A:B,2,FALSE)</f>
        <v>#N/A</v>
      </c>
      <c r="C11" s="32">
        <f t="shared" si="1"/>
        <v>0</v>
      </c>
      <c r="D11" s="23" t="str">
        <f t="shared" si="2"/>
        <v>3.3.90.30.21.01.0055.000001-01</v>
      </c>
      <c r="E11" s="33">
        <v>5</v>
      </c>
      <c r="F11" s="34" t="s">
        <v>44</v>
      </c>
      <c r="G11" s="35" t="str">
        <f>VLOOKUP(F11,'Base de Dados 30.21'!A:C,3,FALSE)</f>
        <v>PRATO SOBREMESA</v>
      </c>
      <c r="H11" s="35" t="str">
        <f>VLOOKUP(F11,'Base de Dados 30.21'!A:D,4,FALSE)</f>
        <v>PRATO DE SOBREMESA,Material: porcelana branca, Diâmetro: 19 cm, Características Adicionais: 1ª qualidade</v>
      </c>
      <c r="I11" s="36">
        <f>COUNTIF('Base de Dados 30.21'!A:A,'Respostas Órgãos'!F11)</f>
        <v>3</v>
      </c>
      <c r="J11" s="36">
        <f>SUMIF('Base de Dados 30.21'!A:A,'Respostas Órgãos'!F11,'Base de Dados 30.21'!I:I)</f>
        <v>170</v>
      </c>
      <c r="K11" s="34" t="str">
        <f>VLOOKUP(F11,'Base de Dados 30.21'!A:E,5,FALSE)</f>
        <v>un</v>
      </c>
      <c r="L11" s="37">
        <f>SUMIF('Base de Dados 30.21'!B:B,'Respostas Órgãos'!F11&amp;" - "&amp;$I$4,'Base de Dados 30.21'!I:I)</f>
        <v>0</v>
      </c>
      <c r="M11" s="37">
        <f>SUMIF('Base de Dados 30.21'!B:B,'Respostas Órgãos'!F11&amp;" - "&amp;$I$4,'Base de Dados 30.21'!H:H)</f>
        <v>0</v>
      </c>
      <c r="N11" s="22"/>
      <c r="O11" s="38">
        <f t="shared" si="3"/>
        <v>0</v>
      </c>
      <c r="P11" s="39" t="str">
        <f t="shared" si="4"/>
        <v>Sem histórico de consumo</v>
      </c>
    </row>
    <row r="12" spans="1:17" ht="60" x14ac:dyDescent="0.25">
      <c r="A12" s="23" t="e">
        <f t="shared" si="0"/>
        <v>#N/A</v>
      </c>
      <c r="B12" s="23" t="e">
        <f>VLOOKUP(A12,'LISTA ÓRGÃO'!A:B,2,FALSE)</f>
        <v>#N/A</v>
      </c>
      <c r="C12" s="32">
        <f t="shared" si="1"/>
        <v>0</v>
      </c>
      <c r="D12" s="23" t="str">
        <f t="shared" si="2"/>
        <v>3.3.90.30.21.01.0055.000008-01</v>
      </c>
      <c r="E12" s="33">
        <v>6</v>
      </c>
      <c r="F12" s="34" t="s">
        <v>43</v>
      </c>
      <c r="G12" s="35" t="str">
        <f>VLOOKUP(F12,'Base de Dados 30.21'!A:C,3,FALSE)</f>
        <v>PRATO SOBREMESA</v>
      </c>
      <c r="H12" s="35" t="str">
        <f>VLOOKUP(F12,'Base de Dados 30.21'!A:D,4,FALSE)</f>
        <v>PRATO DE SOBREMESA,Material: plástico descartável, Diâmetro: 15 cm, Características Adicionais: corantes atóxicos, Unidade De Fornecimento: pacote com 10 unidades</v>
      </c>
      <c r="I12" s="36">
        <f>COUNTIF('Base de Dados 30.21'!A:A,'Respostas Órgãos'!F12)</f>
        <v>4</v>
      </c>
      <c r="J12" s="36">
        <f>SUMIF('Base de Dados 30.21'!A:A,'Respostas Órgãos'!F12,'Base de Dados 30.21'!I:I)</f>
        <v>468</v>
      </c>
      <c r="K12" s="34" t="str">
        <f>VLOOKUP(F12,'Base de Dados 30.21'!A:E,5,FALSE)</f>
        <v>pct</v>
      </c>
      <c r="L12" s="37">
        <f>SUMIF('Base de Dados 30.21'!B:B,'Respostas Órgãos'!F12&amp;" - "&amp;$I$4,'Base de Dados 30.21'!I:I)</f>
        <v>0</v>
      </c>
      <c r="M12" s="37">
        <f>SUMIF('Base de Dados 30.21'!B:B,'Respostas Órgãos'!F12&amp;" - "&amp;$I$4,'Base de Dados 30.21'!H:H)</f>
        <v>0</v>
      </c>
      <c r="N12" s="22"/>
      <c r="O12" s="38">
        <f t="shared" si="3"/>
        <v>0</v>
      </c>
      <c r="P12" s="39" t="str">
        <f t="shared" si="4"/>
        <v>Sem histórico de consumo</v>
      </c>
    </row>
    <row r="13" spans="1:17" ht="30" x14ac:dyDescent="0.25">
      <c r="A13" s="23" t="e">
        <f t="shared" si="0"/>
        <v>#N/A</v>
      </c>
      <c r="B13" s="23" t="e">
        <f>VLOOKUP(A13,'LISTA ÓRGÃO'!A:B,2,FALSE)</f>
        <v>#N/A</v>
      </c>
      <c r="C13" s="32">
        <f t="shared" si="1"/>
        <v>0</v>
      </c>
      <c r="D13" s="23" t="str">
        <f t="shared" si="2"/>
        <v>3.3.90.30.21.01.0058.000004-01</v>
      </c>
      <c r="E13" s="33">
        <v>7</v>
      </c>
      <c r="F13" s="34" t="s">
        <v>21</v>
      </c>
      <c r="G13" s="35" t="str">
        <f>VLOOKUP(F13,'Base de Dados 30.21'!A:C,3,FALSE)</f>
        <v>COLHER CAFÉ</v>
      </c>
      <c r="H13" s="35" t="str">
        <f>VLOOKUP(F13,'Base de Dados 30.21'!A:D,4,FALSE)</f>
        <v>COLHER DE CAFÉ,Material: Aço Inox, Comprimento Mínimo: 9 cm, Espessura Mínima: 0,8mm.</v>
      </c>
      <c r="I13" s="36">
        <f>COUNTIF('Base de Dados 30.21'!A:A,'Respostas Órgãos'!F13)</f>
        <v>8</v>
      </c>
      <c r="J13" s="36">
        <f>SUMIF('Base de Dados 30.21'!A:A,'Respostas Órgãos'!F13,'Base de Dados 30.21'!I:I)</f>
        <v>73</v>
      </c>
      <c r="K13" s="34" t="str">
        <f>VLOOKUP(F13,'Base de Dados 30.21'!A:E,5,FALSE)</f>
        <v>un</v>
      </c>
      <c r="L13" s="37">
        <f>SUMIF('Base de Dados 30.21'!B:B,'Respostas Órgãos'!F13&amp;" - "&amp;$I$4,'Base de Dados 30.21'!I:I)</f>
        <v>0</v>
      </c>
      <c r="M13" s="37">
        <f>SUMIF('Base de Dados 30.21'!B:B,'Respostas Órgãos'!F13&amp;" - "&amp;$I$4,'Base de Dados 30.21'!H:H)</f>
        <v>0</v>
      </c>
      <c r="N13" s="22"/>
      <c r="O13" s="38">
        <f t="shared" si="3"/>
        <v>0</v>
      </c>
      <c r="P13" s="39" t="str">
        <f t="shared" si="4"/>
        <v>Sem histórico de consumo</v>
      </c>
    </row>
    <row r="14" spans="1:17" x14ac:dyDescent="0.25">
      <c r="A14" s="23" t="e">
        <f t="shared" si="0"/>
        <v>#N/A</v>
      </c>
      <c r="B14" s="23" t="e">
        <f>VLOOKUP(A14,'LISTA ÓRGÃO'!A:B,2,FALSE)</f>
        <v>#N/A</v>
      </c>
      <c r="C14" s="32">
        <f t="shared" si="1"/>
        <v>0</v>
      </c>
      <c r="D14" s="23" t="str">
        <f t="shared" si="2"/>
        <v>3.3.90.30.21.01.0059.000002-01</v>
      </c>
      <c r="E14" s="33">
        <v>8</v>
      </c>
      <c r="F14" s="34" t="s">
        <v>38</v>
      </c>
      <c r="G14" s="35" t="str">
        <f>VLOOKUP(F14,'Base de Dados 30.21'!A:C,3,FALSE)</f>
        <v>GARFO SOBREMESA</v>
      </c>
      <c r="H14" s="35" t="str">
        <f>VLOOKUP(F14,'Base de Dados 30.21'!A:D,4,FALSE)</f>
        <v>GARFO DE SOBREMESA,Material: aço inox.</v>
      </c>
      <c r="I14" s="36">
        <f>COUNTIF('Base de Dados 30.21'!A:A,'Respostas Órgãos'!F14)</f>
        <v>1</v>
      </c>
      <c r="J14" s="36">
        <f>SUMIF('Base de Dados 30.21'!A:A,'Respostas Órgãos'!F14,'Base de Dados 30.21'!I:I)</f>
        <v>160</v>
      </c>
      <c r="K14" s="34" t="str">
        <f>VLOOKUP(F14,'Base de Dados 30.21'!A:E,5,FALSE)</f>
        <v>un</v>
      </c>
      <c r="L14" s="37">
        <f>SUMIF('Base de Dados 30.21'!B:B,'Respostas Órgãos'!F14&amp;" - "&amp;$I$4,'Base de Dados 30.21'!I:I)</f>
        <v>0</v>
      </c>
      <c r="M14" s="37">
        <f>SUMIF('Base de Dados 30.21'!B:B,'Respostas Órgãos'!F14&amp;" - "&amp;$I$4,'Base de Dados 30.21'!H:H)</f>
        <v>0</v>
      </c>
      <c r="N14" s="22"/>
      <c r="O14" s="38">
        <f t="shared" si="3"/>
        <v>0</v>
      </c>
      <c r="P14" s="39" t="str">
        <f t="shared" si="4"/>
        <v>Sem histórico de consumo</v>
      </c>
    </row>
    <row r="15" spans="1:17" x14ac:dyDescent="0.25">
      <c r="A15" s="23" t="e">
        <f t="shared" si="0"/>
        <v>#N/A</v>
      </c>
      <c r="B15" s="23" t="e">
        <f>VLOOKUP(A15,'LISTA ÓRGÃO'!A:B,2,FALSE)</f>
        <v>#N/A</v>
      </c>
      <c r="C15" s="32">
        <f t="shared" si="1"/>
        <v>0</v>
      </c>
      <c r="D15" s="23" t="str">
        <f t="shared" si="2"/>
        <v>3.3.90.30.21.01.0061.000007-01</v>
      </c>
      <c r="E15" s="33">
        <v>9</v>
      </c>
      <c r="F15" s="34" t="s">
        <v>26</v>
      </c>
      <c r="G15" s="35" t="str">
        <f>VLOOKUP(F15,'Base de Dados 30.21'!A:C,3,FALSE)</f>
        <v>COLHER SOBREMESA</v>
      </c>
      <c r="H15" s="35" t="str">
        <f>VLOOKUP(F15,'Base de Dados 30.21'!A:D,4,FALSE)</f>
        <v>COLHER SOBREMESA, Material: aço inoxidável.</v>
      </c>
      <c r="I15" s="36">
        <f>COUNTIF('Base de Dados 30.21'!A:A,'Respostas Órgãos'!F15)</f>
        <v>2</v>
      </c>
      <c r="J15" s="36">
        <f>SUMIF('Base de Dados 30.21'!A:A,'Respostas Órgãos'!F15,'Base de Dados 30.21'!I:I)</f>
        <v>104</v>
      </c>
      <c r="K15" s="34" t="str">
        <f>VLOOKUP(F15,'Base de Dados 30.21'!A:E,5,FALSE)</f>
        <v>un</v>
      </c>
      <c r="L15" s="37">
        <f>SUMIF('Base de Dados 30.21'!B:B,'Respostas Órgãos'!F15&amp;" - "&amp;$I$4,'Base de Dados 30.21'!I:I)</f>
        <v>0</v>
      </c>
      <c r="M15" s="37">
        <f>SUMIF('Base de Dados 30.21'!B:B,'Respostas Órgãos'!F15&amp;" - "&amp;$I$4,'Base de Dados 30.21'!H:H)</f>
        <v>0</v>
      </c>
      <c r="N15" s="22"/>
      <c r="O15" s="38">
        <f t="shared" si="3"/>
        <v>0</v>
      </c>
      <c r="P15" s="39" t="str">
        <f t="shared" si="4"/>
        <v>Sem histórico de consumo</v>
      </c>
    </row>
    <row r="16" spans="1:17" ht="45" x14ac:dyDescent="0.25">
      <c r="A16" s="23" t="e">
        <f t="shared" si="0"/>
        <v>#N/A</v>
      </c>
      <c r="B16" s="23" t="e">
        <f>VLOOKUP(A16,'LISTA ÓRGÃO'!A:B,2,FALSE)</f>
        <v>#N/A</v>
      </c>
      <c r="C16" s="32">
        <f t="shared" si="1"/>
        <v>0</v>
      </c>
      <c r="D16" s="23" t="str">
        <f t="shared" si="2"/>
        <v>3.3.90.30.21.01.0063.000001-01</v>
      </c>
      <c r="E16" s="33">
        <v>10</v>
      </c>
      <c r="F16" s="34" t="s">
        <v>34</v>
      </c>
      <c r="G16" s="35" t="str">
        <f>VLOOKUP(F16,'Base de Dados 30.21'!A:C,3,FALSE)</f>
        <v>FILME PLÁSTICO</v>
      </c>
      <c r="H16" s="35" t="str">
        <f>VLOOKUP(F16,'Base de Dados 30.21'!A:D,4,FALSE)</f>
        <v>FILME PLÁSTICO,Características Mínimas: filme de PVC transparente, Unidade De Fornecimento: rolo de 28 cm x 30 m</v>
      </c>
      <c r="I16" s="36">
        <f>COUNTIF('Base de Dados 30.21'!A:A,'Respostas Órgãos'!F16)</f>
        <v>2</v>
      </c>
      <c r="J16" s="36">
        <f>SUMIF('Base de Dados 30.21'!A:A,'Respostas Órgãos'!F16,'Base de Dados 30.21'!I:I)</f>
        <v>24</v>
      </c>
      <c r="K16" s="34" t="str">
        <f>VLOOKUP(F16,'Base de Dados 30.21'!A:E,5,FALSE)</f>
        <v>rl</v>
      </c>
      <c r="L16" s="37">
        <f>SUMIF('Base de Dados 30.21'!B:B,'Respostas Órgãos'!F16&amp;" - "&amp;$I$4,'Base de Dados 30.21'!I:I)</f>
        <v>0</v>
      </c>
      <c r="M16" s="37">
        <f>SUMIF('Base de Dados 30.21'!B:B,'Respostas Órgãos'!F16&amp;" - "&amp;$I$4,'Base de Dados 30.21'!H:H)</f>
        <v>0</v>
      </c>
      <c r="N16" s="22"/>
      <c r="O16" s="38">
        <f t="shared" si="3"/>
        <v>0</v>
      </c>
      <c r="P16" s="39" t="str">
        <f t="shared" si="4"/>
        <v>Sem histórico de consumo</v>
      </c>
    </row>
    <row r="17" spans="1:16" ht="60" x14ac:dyDescent="0.25">
      <c r="A17" s="23" t="e">
        <f t="shared" si="0"/>
        <v>#N/A</v>
      </c>
      <c r="B17" s="23" t="e">
        <f>VLOOKUP(A17,'LISTA ÓRGÃO'!A:B,2,FALSE)</f>
        <v>#N/A</v>
      </c>
      <c r="C17" s="32">
        <f t="shared" si="1"/>
        <v>0</v>
      </c>
      <c r="D17" s="23" t="str">
        <f t="shared" si="2"/>
        <v>3.3.90.30.21.01.0065.000004-01</v>
      </c>
      <c r="E17" s="33">
        <v>11</v>
      </c>
      <c r="F17" s="34" t="s">
        <v>30</v>
      </c>
      <c r="G17" s="35" t="str">
        <f>VLOOKUP(F17,'Base de Dados 30.21'!A:C,3,FALSE)</f>
        <v>EBULIDOR DE ÁGUA (MERGULHÃO)</v>
      </c>
      <c r="H17" s="35" t="str">
        <f>VLOOKUP(F17,'Base de Dados 30.21'!A:D,4,FALSE)</f>
        <v>EBULIDOR DE ÁGUA (MERGULHÃO),Tamanho: médio, com no mínimo 28 cm de comprimento, Voltagem: 220 v, Potência Mínima: 2000 W, Características Adicionais: fio plástico paralelo com plug modelo padrão.</v>
      </c>
      <c r="I17" s="36">
        <f>COUNTIF('Base de Dados 30.21'!A:A,'Respostas Órgãos'!F17)</f>
        <v>5</v>
      </c>
      <c r="J17" s="36">
        <f>SUMIF('Base de Dados 30.21'!A:A,'Respostas Órgãos'!F17,'Base de Dados 30.21'!I:I)</f>
        <v>16</v>
      </c>
      <c r="K17" s="34" t="str">
        <f>VLOOKUP(F17,'Base de Dados 30.21'!A:E,5,FALSE)</f>
        <v>un</v>
      </c>
      <c r="L17" s="37">
        <f>SUMIF('Base de Dados 30.21'!B:B,'Respostas Órgãos'!F17&amp;" - "&amp;$I$4,'Base de Dados 30.21'!I:I)</f>
        <v>0</v>
      </c>
      <c r="M17" s="37">
        <f>SUMIF('Base de Dados 30.21'!B:B,'Respostas Órgãos'!F17&amp;" - "&amp;$I$4,'Base de Dados 30.21'!H:H)</f>
        <v>0</v>
      </c>
      <c r="N17" s="22"/>
      <c r="O17" s="38">
        <f t="shared" si="3"/>
        <v>0</v>
      </c>
      <c r="P17" s="39" t="str">
        <f t="shared" si="4"/>
        <v>Sem histórico de consumo</v>
      </c>
    </row>
    <row r="18" spans="1:16" x14ac:dyDescent="0.25">
      <c r="A18" s="23" t="e">
        <f t="shared" si="0"/>
        <v>#N/A</v>
      </c>
      <c r="B18" s="23" t="e">
        <f>VLOOKUP(A18,'LISTA ÓRGÃO'!A:B,2,FALSE)</f>
        <v>#N/A</v>
      </c>
      <c r="C18" s="32">
        <f t="shared" si="1"/>
        <v>0</v>
      </c>
      <c r="D18" s="23" t="str">
        <f t="shared" si="2"/>
        <v>3.3.90.30.21.01.0066.000002-01</v>
      </c>
      <c r="E18" s="33">
        <v>12</v>
      </c>
      <c r="F18" s="34" t="s">
        <v>27</v>
      </c>
      <c r="G18" s="35" t="str">
        <f>VLOOKUP(F18,'Base de Dados 30.21'!A:C,3,FALSE)</f>
        <v>COLHER SOPA</v>
      </c>
      <c r="H18" s="35" t="str">
        <f>VLOOKUP(F18,'Base de Dados 30.21'!A:D,4,FALSE)</f>
        <v>COLHER SOPA, Material: aço inox.</v>
      </c>
      <c r="I18" s="36">
        <f>COUNTIF('Base de Dados 30.21'!A:A,'Respostas Órgãos'!F18)</f>
        <v>8</v>
      </c>
      <c r="J18" s="36">
        <f>SUMIF('Base de Dados 30.21'!A:A,'Respostas Órgãos'!F18,'Base de Dados 30.21'!I:I)</f>
        <v>191</v>
      </c>
      <c r="K18" s="34" t="str">
        <f>VLOOKUP(F18,'Base de Dados 30.21'!A:E,5,FALSE)</f>
        <v>un</v>
      </c>
      <c r="L18" s="37">
        <f>SUMIF('Base de Dados 30.21'!B:B,'Respostas Órgãos'!F18&amp;" - "&amp;$I$4,'Base de Dados 30.21'!I:I)</f>
        <v>0</v>
      </c>
      <c r="M18" s="37">
        <f>SUMIF('Base de Dados 30.21'!B:B,'Respostas Órgãos'!F18&amp;" - "&amp;$I$4,'Base de Dados 30.21'!H:H)</f>
        <v>0</v>
      </c>
      <c r="N18" s="22"/>
      <c r="O18" s="38">
        <f t="shared" si="3"/>
        <v>0</v>
      </c>
      <c r="P18" s="39" t="str">
        <f t="shared" si="4"/>
        <v>Sem histórico de consumo</v>
      </c>
    </row>
    <row r="19" spans="1:16" ht="30" x14ac:dyDescent="0.25">
      <c r="A19" s="23" t="e">
        <f t="shared" si="0"/>
        <v>#N/A</v>
      </c>
      <c r="B19" s="23" t="e">
        <f>VLOOKUP(A19,'LISTA ÓRGÃO'!A:B,2,FALSE)</f>
        <v>#N/A</v>
      </c>
      <c r="C19" s="32">
        <f t="shared" si="1"/>
        <v>0</v>
      </c>
      <c r="D19" s="23" t="str">
        <f t="shared" si="2"/>
        <v>3.3.90.30.21.01.0068.000025-01</v>
      </c>
      <c r="E19" s="33">
        <v>13</v>
      </c>
      <c r="F19" s="34" t="s">
        <v>45</v>
      </c>
      <c r="G19" s="35" t="str">
        <f>VLOOKUP(F19,'Base de Dados 30.21'!A:C,3,FALSE)</f>
        <v>PRATO</v>
      </c>
      <c r="H19" s="35" t="str">
        <f>VLOOKUP(F19,'Base de Dados 30.21'!A:D,4,FALSE)</f>
        <v>PRATO, Tipo: Fundo, Material: Porcelana, Diâmetro: mínimo de 22 cm.</v>
      </c>
      <c r="I19" s="36">
        <f>COUNTIF('Base de Dados 30.21'!A:A,'Respostas Órgãos'!F19)</f>
        <v>2</v>
      </c>
      <c r="J19" s="36">
        <f>SUMIF('Base de Dados 30.21'!A:A,'Respostas Órgãos'!F19,'Base de Dados 30.21'!I:I)</f>
        <v>59</v>
      </c>
      <c r="K19" s="34" t="str">
        <f>VLOOKUP(F19,'Base de Dados 30.21'!A:E,5,FALSE)</f>
        <v>un</v>
      </c>
      <c r="L19" s="37">
        <f>SUMIF('Base de Dados 30.21'!B:B,'Respostas Órgãos'!F19&amp;" - "&amp;$I$4,'Base de Dados 30.21'!I:I)</f>
        <v>0</v>
      </c>
      <c r="M19" s="37">
        <f>SUMIF('Base de Dados 30.21'!B:B,'Respostas Órgãos'!F19&amp;" - "&amp;$I$4,'Base de Dados 30.21'!H:H)</f>
        <v>0</v>
      </c>
      <c r="N19" s="22"/>
      <c r="O19" s="38">
        <f t="shared" si="3"/>
        <v>0</v>
      </c>
      <c r="P19" s="39" t="str">
        <f t="shared" si="4"/>
        <v>Sem histórico de consumo</v>
      </c>
    </row>
    <row r="20" spans="1:16" ht="30" x14ac:dyDescent="0.25">
      <c r="A20" s="23" t="e">
        <f t="shared" si="0"/>
        <v>#N/A</v>
      </c>
      <c r="B20" s="23" t="e">
        <f>VLOOKUP(A20,'LISTA ÓRGÃO'!A:B,2,FALSE)</f>
        <v>#N/A</v>
      </c>
      <c r="C20" s="32">
        <f t="shared" si="1"/>
        <v>0</v>
      </c>
      <c r="D20" s="23" t="str">
        <f t="shared" si="2"/>
        <v>3.3.90.30.21.01.0068.000026-01</v>
      </c>
      <c r="E20" s="33">
        <v>14</v>
      </c>
      <c r="F20" s="34" t="s">
        <v>46</v>
      </c>
      <c r="G20" s="35" t="str">
        <f>VLOOKUP(F20,'Base de Dados 30.21'!A:C,3,FALSE)</f>
        <v>PRATO</v>
      </c>
      <c r="H20" s="35" t="str">
        <f>VLOOKUP(F20,'Base de Dados 30.21'!A:D,4,FALSE)</f>
        <v>PRATO, Tipo: Raso, Material: Porcelana, Diâmetro: mínimo de 26 cm.</v>
      </c>
      <c r="I20" s="36">
        <f>COUNTIF('Base de Dados 30.21'!A:A,'Respostas Órgãos'!F20)</f>
        <v>2</v>
      </c>
      <c r="J20" s="36">
        <f>SUMIF('Base de Dados 30.21'!A:A,'Respostas Órgãos'!F20,'Base de Dados 30.21'!I:I)</f>
        <v>15</v>
      </c>
      <c r="K20" s="34" t="str">
        <f>VLOOKUP(F20,'Base de Dados 30.21'!A:E,5,FALSE)</f>
        <v>un</v>
      </c>
      <c r="L20" s="37">
        <f>SUMIF('Base de Dados 30.21'!B:B,'Respostas Órgãos'!F20&amp;" - "&amp;$I$4,'Base de Dados 30.21'!I:I)</f>
        <v>0</v>
      </c>
      <c r="M20" s="37">
        <f>SUMIF('Base de Dados 30.21'!B:B,'Respostas Órgãos'!F20&amp;" - "&amp;$I$4,'Base de Dados 30.21'!H:H)</f>
        <v>0</v>
      </c>
      <c r="N20" s="22"/>
      <c r="O20" s="38">
        <f t="shared" si="3"/>
        <v>0</v>
      </c>
      <c r="P20" s="39" t="str">
        <f t="shared" si="4"/>
        <v>Sem histórico de consumo</v>
      </c>
    </row>
    <row r="21" spans="1:16" ht="30" x14ac:dyDescent="0.25">
      <c r="A21" s="23" t="e">
        <f t="shared" si="0"/>
        <v>#N/A</v>
      </c>
      <c r="B21" s="23" t="e">
        <f>VLOOKUP(A21,'LISTA ÓRGÃO'!A:B,2,FALSE)</f>
        <v>#N/A</v>
      </c>
      <c r="C21" s="32">
        <f t="shared" si="1"/>
        <v>0</v>
      </c>
      <c r="D21" s="23" t="str">
        <f t="shared" si="2"/>
        <v>3.3.90.30.21.01.0069.000014-01</v>
      </c>
      <c r="E21" s="33">
        <v>15</v>
      </c>
      <c r="F21" s="34" t="s">
        <v>19</v>
      </c>
      <c r="G21" s="35" t="str">
        <f>VLOOKUP(F21,'Base de Dados 30.21'!A:C,3,FALSE)</f>
        <v>COADOR CAFÉ</v>
      </c>
      <c r="H21" s="35" t="str">
        <f>VLOOKUP(F21,'Base de Dados 30.21'!A:D,4,FALSE)</f>
        <v>COADOR CAFÉ, Material: 100 % algodão com cabo de madeira, Capacidade: 20 litros, Tamanho: Grande.</v>
      </c>
      <c r="I21" s="36">
        <f>COUNTIF('Base de Dados 30.21'!A:A,'Respostas Órgãos'!F21)</f>
        <v>16</v>
      </c>
      <c r="J21" s="36">
        <f>SUMIF('Base de Dados 30.21'!A:A,'Respostas Órgãos'!F21,'Base de Dados 30.21'!I:I)</f>
        <v>90</v>
      </c>
      <c r="K21" s="34" t="str">
        <f>VLOOKUP(F21,'Base de Dados 30.21'!A:E,5,FALSE)</f>
        <v>un</v>
      </c>
      <c r="L21" s="37">
        <f>SUMIF('Base de Dados 30.21'!B:B,'Respostas Órgãos'!F21&amp;" - "&amp;$I$4,'Base de Dados 30.21'!I:I)</f>
        <v>0</v>
      </c>
      <c r="M21" s="37">
        <f>SUMIF('Base de Dados 30.21'!B:B,'Respostas Órgãos'!F21&amp;" - "&amp;$I$4,'Base de Dados 30.21'!H:H)</f>
        <v>0</v>
      </c>
      <c r="N21" s="22"/>
      <c r="O21" s="38">
        <f t="shared" si="3"/>
        <v>0</v>
      </c>
      <c r="P21" s="39" t="str">
        <f t="shared" si="4"/>
        <v>Sem histórico de consumo</v>
      </c>
    </row>
    <row r="22" spans="1:16" ht="30" x14ac:dyDescent="0.25">
      <c r="A22" s="23" t="e">
        <f t="shared" si="0"/>
        <v>#N/A</v>
      </c>
      <c r="B22" s="23" t="e">
        <f>VLOOKUP(A22,'LISTA ÓRGÃO'!A:B,2,FALSE)</f>
        <v>#N/A</v>
      </c>
      <c r="C22" s="32">
        <f t="shared" si="1"/>
        <v>0</v>
      </c>
      <c r="D22" s="23" t="str">
        <f t="shared" si="2"/>
        <v>3.3.90.30.21.01.0069.000015-01</v>
      </c>
      <c r="E22" s="33">
        <v>16</v>
      </c>
      <c r="F22" s="34" t="s">
        <v>20</v>
      </c>
      <c r="G22" s="35" t="str">
        <f>VLOOKUP(F22,'Base de Dados 30.21'!A:C,3,FALSE)</f>
        <v>COADOR CAFÉ</v>
      </c>
      <c r="H22" s="35" t="str">
        <f>VLOOKUP(F22,'Base de Dados 30.21'!A:D,4,FALSE)</f>
        <v>COADOR CAFÉ, Material: 100 % algodão com cabo de madeira, Capacidade: 4 a 5 litros, Tamanho: médio.</v>
      </c>
      <c r="I22" s="36">
        <f>COUNTIF('Base de Dados 30.21'!A:A,'Respostas Órgãos'!F22)</f>
        <v>12</v>
      </c>
      <c r="J22" s="36">
        <f>SUMIF('Base de Dados 30.21'!A:A,'Respostas Órgãos'!F22,'Base de Dados 30.21'!I:I)</f>
        <v>65</v>
      </c>
      <c r="K22" s="34" t="str">
        <f>VLOOKUP(F22,'Base de Dados 30.21'!A:E,5,FALSE)</f>
        <v>un</v>
      </c>
      <c r="L22" s="37">
        <f>SUMIF('Base de Dados 30.21'!B:B,'Respostas Órgãos'!F22&amp;" - "&amp;$I$4,'Base de Dados 30.21'!I:I)</f>
        <v>0</v>
      </c>
      <c r="M22" s="37">
        <f>SUMIF('Base de Dados 30.21'!B:B,'Respostas Órgãos'!F22&amp;" - "&amp;$I$4,'Base de Dados 30.21'!H:H)</f>
        <v>0</v>
      </c>
      <c r="N22" s="22"/>
      <c r="O22" s="38">
        <f t="shared" si="3"/>
        <v>0</v>
      </c>
      <c r="P22" s="39" t="str">
        <f t="shared" si="4"/>
        <v>Sem histórico de consumo</v>
      </c>
    </row>
    <row r="23" spans="1:16" ht="30" x14ac:dyDescent="0.25">
      <c r="A23" s="23" t="e">
        <f t="shared" si="0"/>
        <v>#N/A</v>
      </c>
      <c r="B23" s="23" t="e">
        <f>VLOOKUP(A23,'LISTA ÓRGÃO'!A:B,2,FALSE)</f>
        <v>#N/A</v>
      </c>
      <c r="C23" s="32">
        <f t="shared" si="1"/>
        <v>0</v>
      </c>
      <c r="D23" s="23" t="str">
        <f t="shared" si="2"/>
        <v>3.3.90.30.21.01.0069.000016-01</v>
      </c>
      <c r="E23" s="33">
        <v>17</v>
      </c>
      <c r="F23" s="34" t="s">
        <v>18</v>
      </c>
      <c r="G23" s="35" t="str">
        <f>VLOOKUP(F23,'Base de Dados 30.21'!A:C,3,FALSE)</f>
        <v>COADOR CAFÉ</v>
      </c>
      <c r="H23" s="35" t="str">
        <f>VLOOKUP(F23,'Base de Dados 30.21'!A:D,4,FALSE)</f>
        <v>COADOR CAFÉ, Material: 100 % algodão com cabo de madeira, Capacidade: 2 litros, Tamanho: Pequeno.</v>
      </c>
      <c r="I23" s="36">
        <f>COUNTIF('Base de Dados 30.21'!A:A,'Respostas Órgãos'!F23)</f>
        <v>11</v>
      </c>
      <c r="J23" s="36">
        <f>SUMIF('Base de Dados 30.21'!A:A,'Respostas Órgãos'!F23,'Base de Dados 30.21'!I:I)</f>
        <v>82</v>
      </c>
      <c r="K23" s="34" t="str">
        <f>VLOOKUP(F23,'Base de Dados 30.21'!A:E,5,FALSE)</f>
        <v>un</v>
      </c>
      <c r="L23" s="37">
        <f>SUMIF('Base de Dados 30.21'!B:B,'Respostas Órgãos'!F23&amp;" - "&amp;$I$4,'Base de Dados 30.21'!I:I)</f>
        <v>0</v>
      </c>
      <c r="M23" s="37">
        <f>SUMIF('Base de Dados 30.21'!B:B,'Respostas Órgãos'!F23&amp;" - "&amp;$I$4,'Base de Dados 30.21'!H:H)</f>
        <v>0</v>
      </c>
      <c r="N23" s="22"/>
      <c r="O23" s="38">
        <f t="shared" si="3"/>
        <v>0</v>
      </c>
      <c r="P23" s="39" t="str">
        <f t="shared" si="4"/>
        <v>Sem histórico de consumo</v>
      </c>
    </row>
    <row r="24" spans="1:16" ht="45" x14ac:dyDescent="0.25">
      <c r="A24" s="23" t="e">
        <f t="shared" si="0"/>
        <v>#N/A</v>
      </c>
      <c r="B24" s="23" t="e">
        <f>VLOOKUP(A24,'LISTA ÓRGÃO'!A:B,2,FALSE)</f>
        <v>#N/A</v>
      </c>
      <c r="C24" s="32">
        <f t="shared" si="1"/>
        <v>0</v>
      </c>
      <c r="D24" s="23" t="str">
        <f t="shared" si="2"/>
        <v>3.3.90.30.21.01.0072.000007-01</v>
      </c>
      <c r="E24" s="33">
        <v>18</v>
      </c>
      <c r="F24" s="34" t="s">
        <v>36</v>
      </c>
      <c r="G24" s="35" t="str">
        <f>VLOOKUP(F24,'Base de Dados 30.21'!A:C,3,FALSE)</f>
        <v>FORMA REDONDA</v>
      </c>
      <c r="H24" s="35" t="str">
        <f>VLOOKUP(F24,'Base de Dados 30.21'!A:D,4,FALSE)</f>
        <v>FORMA REDONDA, Material: alumínio, Diâmetro: 28 a 30 cm, Altura: 10 a 12 cm, Características Adicionais: com furo no meio.</v>
      </c>
      <c r="I24" s="36">
        <f>COUNTIF('Base de Dados 30.21'!A:A,'Respostas Órgãos'!F24)</f>
        <v>3</v>
      </c>
      <c r="J24" s="36">
        <f>SUMIF('Base de Dados 30.21'!A:A,'Respostas Órgãos'!F24,'Base de Dados 30.21'!I:I)</f>
        <v>28</v>
      </c>
      <c r="K24" s="34" t="str">
        <f>VLOOKUP(F24,'Base de Dados 30.21'!A:E,5,FALSE)</f>
        <v>un</v>
      </c>
      <c r="L24" s="37">
        <f>SUMIF('Base de Dados 30.21'!B:B,'Respostas Órgãos'!F24&amp;" - "&amp;$I$4,'Base de Dados 30.21'!I:I)</f>
        <v>0</v>
      </c>
      <c r="M24" s="37">
        <f>SUMIF('Base de Dados 30.21'!B:B,'Respostas Órgãos'!F24&amp;" - "&amp;$I$4,'Base de Dados 30.21'!H:H)</f>
        <v>0</v>
      </c>
      <c r="N24" s="22"/>
      <c r="O24" s="38">
        <f t="shared" si="3"/>
        <v>0</v>
      </c>
      <c r="P24" s="39" t="str">
        <f t="shared" si="4"/>
        <v>Sem histórico de consumo</v>
      </c>
    </row>
    <row r="25" spans="1:16" ht="45" x14ac:dyDescent="0.25">
      <c r="A25" s="23" t="e">
        <f t="shared" si="0"/>
        <v>#N/A</v>
      </c>
      <c r="B25" s="23" t="e">
        <f>VLOOKUP(A25,'LISTA ÓRGÃO'!A:B,2,FALSE)</f>
        <v>#N/A</v>
      </c>
      <c r="C25" s="32">
        <f t="shared" si="1"/>
        <v>0</v>
      </c>
      <c r="D25" s="23" t="str">
        <f t="shared" si="2"/>
        <v>3.3.90.30.21.01.0074.000003-01</v>
      </c>
      <c r="E25" s="33">
        <v>19</v>
      </c>
      <c r="F25" s="34" t="s">
        <v>33</v>
      </c>
      <c r="G25" s="35" t="str">
        <f>VLOOKUP(F25,'Base de Dados 30.21'!A:C,3,FALSE)</f>
        <v>FACA SERRILHADA</v>
      </c>
      <c r="H25" s="35" t="str">
        <f>VLOOKUP(F25,'Base de Dados 30.21'!A:D,4,FALSE)</f>
        <v>FACA SERRILHADA,Material: aço inox, Medidas: mínimo 30 cm, Aplicação: cortar pães e outros, Material Cabo: polipropileno.</v>
      </c>
      <c r="I25" s="36">
        <f>COUNTIF('Base de Dados 30.21'!A:A,'Respostas Órgãos'!F25)</f>
        <v>6</v>
      </c>
      <c r="J25" s="36">
        <f>SUMIF('Base de Dados 30.21'!A:A,'Respostas Órgãos'!F25,'Base de Dados 30.21'!I:I)</f>
        <v>179</v>
      </c>
      <c r="K25" s="34" t="str">
        <f>VLOOKUP(F25,'Base de Dados 30.21'!A:E,5,FALSE)</f>
        <v>un</v>
      </c>
      <c r="L25" s="37">
        <f>SUMIF('Base de Dados 30.21'!B:B,'Respostas Órgãos'!F25&amp;" - "&amp;$I$4,'Base de Dados 30.21'!I:I)</f>
        <v>0</v>
      </c>
      <c r="M25" s="37">
        <f>SUMIF('Base de Dados 30.21'!B:B,'Respostas Órgãos'!F25&amp;" - "&amp;$I$4,'Base de Dados 30.21'!H:H)</f>
        <v>0</v>
      </c>
      <c r="N25" s="22"/>
      <c r="O25" s="38">
        <f t="shared" si="3"/>
        <v>0</v>
      </c>
      <c r="P25" s="39" t="str">
        <f t="shared" si="4"/>
        <v>Sem histórico de consumo</v>
      </c>
    </row>
    <row r="26" spans="1:16" x14ac:dyDescent="0.25">
      <c r="A26" s="23" t="e">
        <f t="shared" si="0"/>
        <v>#N/A</v>
      </c>
      <c r="B26" s="23" t="e">
        <f>VLOOKUP(A26,'LISTA ÓRGÃO'!A:B,2,FALSE)</f>
        <v>#N/A</v>
      </c>
      <c r="C26" s="32">
        <f t="shared" si="1"/>
        <v>0</v>
      </c>
      <c r="D26" s="23" t="str">
        <f t="shared" si="2"/>
        <v>3.3.90.30.21.01.0077.000002-01</v>
      </c>
      <c r="E26" s="33">
        <v>20</v>
      </c>
      <c r="F26" s="34" t="s">
        <v>41</v>
      </c>
      <c r="G26" s="35" t="str">
        <f>VLOOKUP(F26,'Base de Dados 30.21'!A:C,3,FALSE)</f>
        <v>PORTA GUARDANAPO</v>
      </c>
      <c r="H26" s="35" t="str">
        <f>VLOOKUP(F26,'Base de Dados 30.21'!A:D,4,FALSE)</f>
        <v>PORTA GUARDANAPO, Material: aço inox.</v>
      </c>
      <c r="I26" s="36">
        <f>COUNTIF('Base de Dados 30.21'!A:A,'Respostas Órgãos'!F26)</f>
        <v>4</v>
      </c>
      <c r="J26" s="36">
        <f>SUMIF('Base de Dados 30.21'!A:A,'Respostas Órgãos'!F26,'Base de Dados 30.21'!I:I)</f>
        <v>6</v>
      </c>
      <c r="K26" s="34" t="str">
        <f>VLOOKUP(F26,'Base de Dados 30.21'!A:E,5,FALSE)</f>
        <v>un</v>
      </c>
      <c r="L26" s="37">
        <f>SUMIF('Base de Dados 30.21'!B:B,'Respostas Órgãos'!F26&amp;" - "&amp;$I$4,'Base de Dados 30.21'!I:I)</f>
        <v>0</v>
      </c>
      <c r="M26" s="37">
        <f>SUMIF('Base de Dados 30.21'!B:B,'Respostas Órgãos'!F26&amp;" - "&amp;$I$4,'Base de Dados 30.21'!H:H)</f>
        <v>0</v>
      </c>
      <c r="N26" s="22"/>
      <c r="O26" s="38">
        <f t="shared" si="3"/>
        <v>0</v>
      </c>
      <c r="P26" s="39" t="str">
        <f t="shared" si="4"/>
        <v>Sem histórico de consumo</v>
      </c>
    </row>
    <row r="27" spans="1:16" ht="45" x14ac:dyDescent="0.25">
      <c r="A27" s="23" t="e">
        <f t="shared" si="0"/>
        <v>#N/A</v>
      </c>
      <c r="B27" s="23" t="e">
        <f>VLOOKUP(A27,'LISTA ÓRGÃO'!A:B,2,FALSE)</f>
        <v>#N/A</v>
      </c>
      <c r="C27" s="32">
        <f t="shared" si="1"/>
        <v>0</v>
      </c>
      <c r="D27" s="23" t="str">
        <f t="shared" si="2"/>
        <v>3.3.90.30.21.01.0081.000006-01</v>
      </c>
      <c r="E27" s="33">
        <v>21</v>
      </c>
      <c r="F27" s="34" t="s">
        <v>17</v>
      </c>
      <c r="G27" s="35" t="str">
        <f>VLOOKUP(F27,'Base de Dados 30.21'!A:C,3,FALSE)</f>
        <v>CHALEIRA</v>
      </c>
      <c r="H27" s="35" t="str">
        <f>VLOOKUP(F27,'Base de Dados 30.21'!A:D,4,FALSE)</f>
        <v>CHALEIRA,Capacidade: 02 litros, Material: aço inox, Características Adicionais: alça em polipropileno, com tampa.</v>
      </c>
      <c r="I27" s="36">
        <f>COUNTIF('Base de Dados 30.21'!A:A,'Respostas Órgãos'!F27)</f>
        <v>4</v>
      </c>
      <c r="J27" s="36">
        <f>SUMIF('Base de Dados 30.21'!A:A,'Respostas Órgãos'!F27,'Base de Dados 30.21'!I:I)</f>
        <v>45</v>
      </c>
      <c r="K27" s="34" t="str">
        <f>VLOOKUP(F27,'Base de Dados 30.21'!A:E,5,FALSE)</f>
        <v>un</v>
      </c>
      <c r="L27" s="37">
        <f>SUMIF('Base de Dados 30.21'!B:B,'Respostas Órgãos'!F27&amp;" - "&amp;$I$4,'Base de Dados 30.21'!I:I)</f>
        <v>0</v>
      </c>
      <c r="M27" s="37">
        <f>SUMIF('Base de Dados 30.21'!B:B,'Respostas Órgãos'!F27&amp;" - "&amp;$I$4,'Base de Dados 30.21'!H:H)</f>
        <v>0</v>
      </c>
      <c r="N27" s="22"/>
      <c r="O27" s="38">
        <f t="shared" si="3"/>
        <v>0</v>
      </c>
      <c r="P27" s="39" t="str">
        <f t="shared" si="4"/>
        <v>Sem histórico de consumo</v>
      </c>
    </row>
    <row r="28" spans="1:16" ht="45" x14ac:dyDescent="0.25">
      <c r="A28" s="23" t="e">
        <f t="shared" si="0"/>
        <v>#N/A</v>
      </c>
      <c r="B28" s="23" t="e">
        <f>VLOOKUP(A28,'LISTA ÓRGÃO'!A:B,2,FALSE)</f>
        <v>#N/A</v>
      </c>
      <c r="C28" s="32">
        <f t="shared" si="1"/>
        <v>0</v>
      </c>
      <c r="D28" s="23" t="str">
        <f t="shared" si="2"/>
        <v>3.3.90.30.21.01.0082.000006-01</v>
      </c>
      <c r="E28" s="33">
        <v>22</v>
      </c>
      <c r="F28" s="34" t="s">
        <v>24</v>
      </c>
      <c r="G28" s="35" t="str">
        <f>VLOOKUP(F28,'Base de Dados 30.21'!A:C,3,FALSE)</f>
        <v>COLHER DESCARTÁVEL</v>
      </c>
      <c r="H28" s="35" t="str">
        <f>VLOOKUP(F28,'Base de Dados 30.21'!A:D,4,FALSE)</f>
        <v>COLHER DESCARTÁVEL,Material: Plástico, Aplicação: Para refeição, Cor: a escolher, Unidade De Fornecimento: Pacote com 50 unidades.</v>
      </c>
      <c r="I28" s="36">
        <f>COUNTIF('Base de Dados 30.21'!A:A,'Respostas Órgãos'!F28)</f>
        <v>11</v>
      </c>
      <c r="J28" s="36">
        <f>SUMIF('Base de Dados 30.21'!A:A,'Respostas Órgãos'!F28,'Base de Dados 30.21'!I:I)</f>
        <v>2006</v>
      </c>
      <c r="K28" s="34" t="str">
        <f>VLOOKUP(F28,'Base de Dados 30.21'!A:E,5,FALSE)</f>
        <v>pct</v>
      </c>
      <c r="L28" s="37">
        <f>SUMIF('Base de Dados 30.21'!B:B,'Respostas Órgãos'!F28&amp;" - "&amp;$I$4,'Base de Dados 30.21'!I:I)</f>
        <v>0</v>
      </c>
      <c r="M28" s="37">
        <f>SUMIF('Base de Dados 30.21'!B:B,'Respostas Órgãos'!F28&amp;" - "&amp;$I$4,'Base de Dados 30.21'!H:H)</f>
        <v>0</v>
      </c>
      <c r="N28" s="22"/>
      <c r="O28" s="38">
        <f t="shared" si="3"/>
        <v>0</v>
      </c>
      <c r="P28" s="39" t="str">
        <f t="shared" si="4"/>
        <v>Sem histórico de consumo</v>
      </c>
    </row>
    <row r="29" spans="1:16" ht="45" x14ac:dyDescent="0.25">
      <c r="A29" s="23" t="e">
        <f t="shared" si="0"/>
        <v>#N/A</v>
      </c>
      <c r="B29" s="23" t="e">
        <f>VLOOKUP(A29,'LISTA ÓRGÃO'!A:B,2,FALSE)</f>
        <v>#N/A</v>
      </c>
      <c r="C29" s="32">
        <f t="shared" si="1"/>
        <v>0</v>
      </c>
      <c r="D29" s="23" t="str">
        <f t="shared" si="2"/>
        <v>3.3.90.30.21.01.0082.000007-01</v>
      </c>
      <c r="E29" s="33">
        <v>23</v>
      </c>
      <c r="F29" s="34" t="s">
        <v>23</v>
      </c>
      <c r="G29" s="35" t="str">
        <f>VLOOKUP(F29,'Base de Dados 30.21'!A:C,3,FALSE)</f>
        <v>COLHER DESCARTÁVEL</v>
      </c>
      <c r="H29" s="35" t="str">
        <f>VLOOKUP(F29,'Base de Dados 30.21'!A:D,4,FALSE)</f>
        <v>COLHER DESCARTÁVEL,Material: Plástico, Aplicação: Café, Cor: a escolher, Unidade De Fornecimento: Pacote com 50 unidades</v>
      </c>
      <c r="I29" s="36">
        <f>COUNTIF('Base de Dados 30.21'!A:A,'Respostas Órgãos'!F29)</f>
        <v>1</v>
      </c>
      <c r="J29" s="36">
        <f>SUMIF('Base de Dados 30.21'!A:A,'Respostas Órgãos'!F29,'Base de Dados 30.21'!I:I)</f>
        <v>1</v>
      </c>
      <c r="K29" s="34" t="str">
        <f>VLOOKUP(F29,'Base de Dados 30.21'!A:E,5,FALSE)</f>
        <v>pct</v>
      </c>
      <c r="L29" s="37">
        <f>SUMIF('Base de Dados 30.21'!B:B,'Respostas Órgãos'!F29&amp;" - "&amp;$I$4,'Base de Dados 30.21'!I:I)</f>
        <v>0</v>
      </c>
      <c r="M29" s="37">
        <f>SUMIF('Base de Dados 30.21'!B:B,'Respostas Órgãos'!F29&amp;" - "&amp;$I$4,'Base de Dados 30.21'!H:H)</f>
        <v>0</v>
      </c>
      <c r="N29" s="22"/>
      <c r="O29" s="38">
        <f t="shared" si="3"/>
        <v>0</v>
      </c>
      <c r="P29" s="39" t="str">
        <f t="shared" si="4"/>
        <v>Sem histórico de consumo</v>
      </c>
    </row>
    <row r="30" spans="1:16" ht="45" x14ac:dyDescent="0.25">
      <c r="A30" s="23" t="e">
        <f t="shared" si="0"/>
        <v>#N/A</v>
      </c>
      <c r="B30" s="23" t="e">
        <f>VLOOKUP(A30,'LISTA ÓRGÃO'!A:B,2,FALSE)</f>
        <v>#N/A</v>
      </c>
      <c r="C30" s="32">
        <f t="shared" si="1"/>
        <v>0</v>
      </c>
      <c r="D30" s="23" t="str">
        <f t="shared" si="2"/>
        <v>3.3.90.30.21.01.0082.000008-01</v>
      </c>
      <c r="E30" s="33">
        <v>24</v>
      </c>
      <c r="F30" s="34" t="s">
        <v>25</v>
      </c>
      <c r="G30" s="35" t="str">
        <f>VLOOKUP(F30,'Base de Dados 30.21'!A:C,3,FALSE)</f>
        <v>COLHER DESCARTÁVEL</v>
      </c>
      <c r="H30" s="35" t="str">
        <f>VLOOKUP(F30,'Base de Dados 30.21'!A:D,4,FALSE)</f>
        <v>COLHER DESCARTÁVEL,Material: plástico, Aplicação: para sobremesa, Cor: a escolher, Unidade De Fornecimento: pacote com 50 unidades</v>
      </c>
      <c r="I30" s="36">
        <f>COUNTIF('Base de Dados 30.21'!A:A,'Respostas Órgãos'!F30)</f>
        <v>12</v>
      </c>
      <c r="J30" s="36">
        <f>SUMIF('Base de Dados 30.21'!A:A,'Respostas Órgãos'!F30,'Base de Dados 30.21'!I:I)</f>
        <v>442</v>
      </c>
      <c r="K30" s="34" t="str">
        <f>VLOOKUP(F30,'Base de Dados 30.21'!A:E,5,FALSE)</f>
        <v>pct</v>
      </c>
      <c r="L30" s="37">
        <f>SUMIF('Base de Dados 30.21'!B:B,'Respostas Órgãos'!F30&amp;" - "&amp;$I$4,'Base de Dados 30.21'!I:I)</f>
        <v>0</v>
      </c>
      <c r="M30" s="37">
        <f>SUMIF('Base de Dados 30.21'!B:B,'Respostas Órgãos'!F30&amp;" - "&amp;$I$4,'Base de Dados 30.21'!H:H)</f>
        <v>0</v>
      </c>
      <c r="N30" s="22"/>
      <c r="O30" s="38">
        <f t="shared" si="3"/>
        <v>0</v>
      </c>
      <c r="P30" s="39" t="str">
        <f t="shared" si="4"/>
        <v>Sem histórico de consumo</v>
      </c>
    </row>
    <row r="31" spans="1:16" ht="45" x14ac:dyDescent="0.25">
      <c r="A31" s="23" t="e">
        <f t="shared" si="0"/>
        <v>#N/A</v>
      </c>
      <c r="B31" s="23" t="e">
        <f>VLOOKUP(A31,'LISTA ÓRGÃO'!A:B,2,FALSE)</f>
        <v>#N/A</v>
      </c>
      <c r="C31" s="32">
        <f t="shared" si="1"/>
        <v>0</v>
      </c>
      <c r="D31" s="23" t="str">
        <f t="shared" si="2"/>
        <v>3.3.90.30.21.01.0087.000006-01</v>
      </c>
      <c r="E31" s="33">
        <v>25</v>
      </c>
      <c r="F31" s="34" t="s">
        <v>170</v>
      </c>
      <c r="G31" s="35" t="str">
        <f>VLOOKUP(F31,'Base de Dados 30.21'!A:C,3,FALSE)</f>
        <v>TAÇA PARA ÁGUA</v>
      </c>
      <c r="H31" s="35" t="str">
        <f>VLOOKUP(F31,'Base de Dados 30.21'!A:D,4,FALSE)</f>
        <v>TAÇA PARA ÁGUA,Material: vidro cristalizado, Capacidade Mínima: 200ml, Características Adicionais: com pé de 5cm de altura.</v>
      </c>
      <c r="I31" s="36">
        <f>COUNTIF('Base de Dados 30.21'!A:A,'Respostas Órgãos'!F31)</f>
        <v>1</v>
      </c>
      <c r="J31" s="36">
        <f>SUMIF('Base de Dados 30.21'!A:A,'Respostas Órgãos'!F31,'Base de Dados 30.21'!I:I)</f>
        <v>58</v>
      </c>
      <c r="K31" s="34" t="str">
        <f>VLOOKUP(F31,'Base de Dados 30.21'!A:E,5,FALSE)</f>
        <v>un</v>
      </c>
      <c r="L31" s="37">
        <f>SUMIF('Base de Dados 30.21'!B:B,'Respostas Órgãos'!F31&amp;" - "&amp;$I$4,'Base de Dados 30.21'!I:I)</f>
        <v>0</v>
      </c>
      <c r="M31" s="37">
        <f>SUMIF('Base de Dados 30.21'!B:B,'Respostas Órgãos'!F31&amp;" - "&amp;$I$4,'Base de Dados 30.21'!H:H)</f>
        <v>0</v>
      </c>
      <c r="N31" s="22"/>
      <c r="O31" s="38">
        <f t="shared" si="3"/>
        <v>0</v>
      </c>
      <c r="P31" s="39" t="str">
        <f t="shared" si="4"/>
        <v>Sem histórico de consumo</v>
      </c>
    </row>
    <row r="32" spans="1:16" ht="30" x14ac:dyDescent="0.25">
      <c r="A32" s="23" t="e">
        <f t="shared" si="0"/>
        <v>#N/A</v>
      </c>
      <c r="B32" s="23" t="e">
        <f>VLOOKUP(A32,'LISTA ÓRGÃO'!A:B,2,FALSE)</f>
        <v>#N/A</v>
      </c>
      <c r="C32" s="32">
        <f t="shared" si="1"/>
        <v>0</v>
      </c>
      <c r="D32" s="23" t="str">
        <f t="shared" si="2"/>
        <v>3.3.90.30.21.01.0094.000005-01</v>
      </c>
      <c r="E32" s="33">
        <v>26</v>
      </c>
      <c r="F32" s="34" t="s">
        <v>172</v>
      </c>
      <c r="G32" s="35" t="str">
        <f>VLOOKUP(F32,'Base de Dados 30.21'!A:C,3,FALSE)</f>
        <v>PENEIRA</v>
      </c>
      <c r="H32" s="35" t="str">
        <f>VLOOKUP(F32,'Base de Dados 30.21'!A:D,4,FALSE)</f>
        <v>PENEIRA,Material: arame, Material Borda: madeira, Aplicação: para arroz e feijão, Diâmetro: mínimo de 55cm.</v>
      </c>
      <c r="I32" s="36">
        <f>COUNTIF('Base de Dados 30.21'!A:A,'Respostas Órgãos'!F32)</f>
        <v>1</v>
      </c>
      <c r="J32" s="36">
        <f>SUMIF('Base de Dados 30.21'!A:A,'Respostas Órgãos'!F32,'Base de Dados 30.21'!I:I)</f>
        <v>3</v>
      </c>
      <c r="K32" s="34" t="str">
        <f>VLOOKUP(F32,'Base de Dados 30.21'!A:E,5,FALSE)</f>
        <v>un</v>
      </c>
      <c r="L32" s="37">
        <f>SUMIF('Base de Dados 30.21'!B:B,'Respostas Órgãos'!F32&amp;" - "&amp;$I$4,'Base de Dados 30.21'!I:I)</f>
        <v>0</v>
      </c>
      <c r="M32" s="37">
        <f>SUMIF('Base de Dados 30.21'!B:B,'Respostas Órgãos'!F32&amp;" - "&amp;$I$4,'Base de Dados 30.21'!H:H)</f>
        <v>0</v>
      </c>
      <c r="N32" s="22"/>
      <c r="O32" s="38">
        <f t="shared" si="3"/>
        <v>0</v>
      </c>
      <c r="P32" s="39" t="str">
        <f t="shared" si="4"/>
        <v>Sem histórico de consumo</v>
      </c>
    </row>
    <row r="33" spans="1:16" ht="30" x14ac:dyDescent="0.25">
      <c r="A33" s="23" t="e">
        <f t="shared" si="0"/>
        <v>#N/A</v>
      </c>
      <c r="B33" s="23" t="e">
        <f>VLOOKUP(A33,'LISTA ÓRGÃO'!A:B,2,FALSE)</f>
        <v>#N/A</v>
      </c>
      <c r="C33" s="32">
        <f t="shared" si="1"/>
        <v>0</v>
      </c>
      <c r="D33" s="23" t="str">
        <f t="shared" si="2"/>
        <v>3.3.90.30.21.01.0097.000002-01</v>
      </c>
      <c r="E33" s="33">
        <v>27</v>
      </c>
      <c r="F33" s="34" t="s">
        <v>35</v>
      </c>
      <c r="G33" s="35" t="str">
        <f>VLOOKUP(F33,'Base de Dados 30.21'!A:C,3,FALSE)</f>
        <v>FILTRO DE PAPEL</v>
      </c>
      <c r="H33" s="35" t="str">
        <f>VLOOKUP(F33,'Base de Dados 30.21'!A:D,4,FALSE)</f>
        <v>FILTRO DE PAPEL,Aplicação: para café, Tamanho: 103, Unidade De Fornecimento: caixa com 30 unidades</v>
      </c>
      <c r="I33" s="36">
        <f>COUNTIF('Base de Dados 30.21'!A:A,'Respostas Órgãos'!F33)</f>
        <v>2</v>
      </c>
      <c r="J33" s="36">
        <f>SUMIF('Base de Dados 30.21'!A:A,'Respostas Órgãos'!F33,'Base de Dados 30.21'!I:I)</f>
        <v>37</v>
      </c>
      <c r="K33" s="34" t="str">
        <f>VLOOKUP(F33,'Base de Dados 30.21'!A:E,5,FALSE)</f>
        <v>cx</v>
      </c>
      <c r="L33" s="37">
        <f>SUMIF('Base de Dados 30.21'!B:B,'Respostas Órgãos'!F33&amp;" - "&amp;$I$4,'Base de Dados 30.21'!I:I)</f>
        <v>0</v>
      </c>
      <c r="M33" s="37">
        <f>SUMIF('Base de Dados 30.21'!B:B,'Respostas Órgãos'!F33&amp;" - "&amp;$I$4,'Base de Dados 30.21'!H:H)</f>
        <v>0</v>
      </c>
      <c r="N33" s="22"/>
      <c r="O33" s="38">
        <f t="shared" si="3"/>
        <v>0</v>
      </c>
      <c r="P33" s="39" t="str">
        <f t="shared" si="4"/>
        <v>Sem histórico de consumo</v>
      </c>
    </row>
    <row r="34" spans="1:16" ht="45" x14ac:dyDescent="0.25">
      <c r="A34" s="23" t="e">
        <f t="shared" si="0"/>
        <v>#N/A</v>
      </c>
      <c r="B34" s="23" t="e">
        <f>VLOOKUP(A34,'LISTA ÓRGÃO'!A:B,2,FALSE)</f>
        <v>#N/A</v>
      </c>
      <c r="C34" s="32">
        <f t="shared" si="1"/>
        <v>0</v>
      </c>
      <c r="D34" s="23" t="str">
        <f t="shared" si="2"/>
        <v>3.3.90.30.21.01.0119.000008-01</v>
      </c>
      <c r="E34" s="33">
        <v>28</v>
      </c>
      <c r="F34" s="34" t="s">
        <v>174</v>
      </c>
      <c r="G34" s="35" t="str">
        <f>VLOOKUP(F34,'Base de Dados 30.21'!A:C,3,FALSE)</f>
        <v>CANECA</v>
      </c>
      <c r="H34" s="35" t="str">
        <f>VLOOKUP(F34,'Base de Dados 30.21'!A:D,4,FALSE)</f>
        <v>CANECA,Características Mínimas: confeccionada em polipropileno atóxico, resistente a altas temperaturas, com alça, capacidade mínima de 250ml.</v>
      </c>
      <c r="I34" s="36">
        <f>COUNTIF('Base de Dados 30.21'!A:A,'Respostas Órgãos'!F34)</f>
        <v>2</v>
      </c>
      <c r="J34" s="36">
        <f>SUMIF('Base de Dados 30.21'!A:A,'Respostas Órgãos'!F34,'Base de Dados 30.21'!I:I)</f>
        <v>6</v>
      </c>
      <c r="K34" s="34" t="str">
        <f>VLOOKUP(F34,'Base de Dados 30.21'!A:E,5,FALSE)</f>
        <v>un</v>
      </c>
      <c r="L34" s="37">
        <f>SUMIF('Base de Dados 30.21'!B:B,'Respostas Órgãos'!F34&amp;" - "&amp;$I$4,'Base de Dados 30.21'!I:I)</f>
        <v>0</v>
      </c>
      <c r="M34" s="37">
        <f>SUMIF('Base de Dados 30.21'!B:B,'Respostas Órgãos'!F34&amp;" - "&amp;$I$4,'Base de Dados 30.21'!H:H)</f>
        <v>0</v>
      </c>
      <c r="N34" s="22"/>
      <c r="O34" s="38">
        <f t="shared" si="3"/>
        <v>0</v>
      </c>
      <c r="P34" s="39" t="str">
        <f t="shared" si="4"/>
        <v>Sem histórico de consumo</v>
      </c>
    </row>
    <row r="35" spans="1:16" ht="60" x14ac:dyDescent="0.25">
      <c r="A35" s="23" t="e">
        <f t="shared" si="0"/>
        <v>#N/A</v>
      </c>
      <c r="B35" s="23" t="e">
        <f>VLOOKUP(A35,'LISTA ÓRGÃO'!A:B,2,FALSE)</f>
        <v>#N/A</v>
      </c>
      <c r="C35" s="32">
        <f t="shared" si="1"/>
        <v>0</v>
      </c>
      <c r="D35" s="23" t="str">
        <f t="shared" si="2"/>
        <v>3.3.90.30.21.01.0124.000006-01</v>
      </c>
      <c r="E35" s="33">
        <v>29</v>
      </c>
      <c r="F35" s="34" t="s">
        <v>28</v>
      </c>
      <c r="G35" s="35" t="str">
        <f>VLOOKUP(F35,'Base de Dados 30.21'!A:C,3,FALSE)</f>
        <v>COLHER</v>
      </c>
      <c r="H35" s="35" t="str">
        <f>VLOOKUP(F35,'Base de Dados 30.21'!A:D,4,FALSE)</f>
        <v>COLHER ,Material: Polipropileno, Cor: À escolher, Características Adicionais: Inquebrável, resistente a altas temperaturas, Volume: 10ml, Dimensões: 164 mm de comprimento total.</v>
      </c>
      <c r="I35" s="36">
        <f>COUNTIF('Base de Dados 30.21'!A:A,'Respostas Órgãos'!F35)</f>
        <v>2</v>
      </c>
      <c r="J35" s="36">
        <f>SUMIF('Base de Dados 30.21'!A:A,'Respostas Órgãos'!F35,'Base de Dados 30.21'!I:I)</f>
        <v>7</v>
      </c>
      <c r="K35" s="34" t="str">
        <f>VLOOKUP(F35,'Base de Dados 30.21'!A:E,5,FALSE)</f>
        <v>un</v>
      </c>
      <c r="L35" s="37">
        <f>SUMIF('Base de Dados 30.21'!B:B,'Respostas Órgãos'!F35&amp;" - "&amp;$I$4,'Base de Dados 30.21'!I:I)</f>
        <v>0</v>
      </c>
      <c r="M35" s="37">
        <f>SUMIF('Base de Dados 30.21'!B:B,'Respostas Órgãos'!F35&amp;" - "&amp;$I$4,'Base de Dados 30.21'!H:H)</f>
        <v>0</v>
      </c>
      <c r="N35" s="22"/>
      <c r="O35" s="38">
        <f t="shared" si="3"/>
        <v>0</v>
      </c>
      <c r="P35" s="39" t="str">
        <f t="shared" si="4"/>
        <v>Sem histórico de consumo</v>
      </c>
    </row>
    <row r="36" spans="1:16" ht="45" x14ac:dyDescent="0.25">
      <c r="A36" s="23" t="e">
        <f t="shared" si="0"/>
        <v>#N/A</v>
      </c>
      <c r="B36" s="23" t="e">
        <f>VLOOKUP(A36,'LISTA ÓRGÃO'!A:B,2,FALSE)</f>
        <v>#N/A</v>
      </c>
      <c r="C36" s="32">
        <f t="shared" si="1"/>
        <v>0</v>
      </c>
      <c r="D36" s="23" t="str">
        <f t="shared" si="2"/>
        <v>3.3.90.30.21.01.0129.000010-01</v>
      </c>
      <c r="E36" s="33">
        <v>30</v>
      </c>
      <c r="F36" s="34" t="s">
        <v>179</v>
      </c>
      <c r="G36" s="35" t="str">
        <f>VLOOKUP(F36,'Base de Dados 30.21'!A:C,3,FALSE)</f>
        <v>CANECA DE ALUMÍNIO</v>
      </c>
      <c r="H36" s="35" t="str">
        <f>VLOOKUP(F36,'Base de Dados 30.21'!A:D,4,FALSE)</f>
        <v>CANECA DE ALUMÍNIO,Características Mínimas: para fazer café, Tipo: caldeirão, Características Adicionais: alça de madeira, Capacidade: mínimo de 4,5 litros.</v>
      </c>
      <c r="I36" s="36">
        <f>COUNTIF('Base de Dados 30.21'!A:A,'Respostas Órgãos'!F36)</f>
        <v>10</v>
      </c>
      <c r="J36" s="36">
        <f>SUMIF('Base de Dados 30.21'!A:A,'Respostas Órgãos'!F36,'Base de Dados 30.21'!I:I)</f>
        <v>15</v>
      </c>
      <c r="K36" s="34" t="str">
        <f>VLOOKUP(F36,'Base de Dados 30.21'!A:E,5,FALSE)</f>
        <v>un</v>
      </c>
      <c r="L36" s="37">
        <f>SUMIF('Base de Dados 30.21'!B:B,'Respostas Órgãos'!F36&amp;" - "&amp;$I$4,'Base de Dados 30.21'!I:I)</f>
        <v>0</v>
      </c>
      <c r="M36" s="37">
        <f>SUMIF('Base de Dados 30.21'!B:B,'Respostas Órgãos'!F36&amp;" - "&amp;$I$4,'Base de Dados 30.21'!H:H)</f>
        <v>0</v>
      </c>
      <c r="N36" s="22"/>
      <c r="O36" s="38">
        <f t="shared" si="3"/>
        <v>0</v>
      </c>
      <c r="P36" s="39" t="str">
        <f t="shared" si="4"/>
        <v>Sem histórico de consumo</v>
      </c>
    </row>
    <row r="37" spans="1:16" ht="45" x14ac:dyDescent="0.25">
      <c r="A37" s="23" t="e">
        <f t="shared" si="0"/>
        <v>#N/A</v>
      </c>
      <c r="B37" s="23" t="e">
        <f>VLOOKUP(A37,'LISTA ÓRGÃO'!A:B,2,FALSE)</f>
        <v>#N/A</v>
      </c>
      <c r="C37" s="32">
        <f t="shared" si="1"/>
        <v>0</v>
      </c>
      <c r="D37" s="23" t="str">
        <f t="shared" si="2"/>
        <v>3.3.90.30.21.01.0138.000003-01</v>
      </c>
      <c r="E37" s="33">
        <v>31</v>
      </c>
      <c r="F37" s="34" t="s">
        <v>40</v>
      </c>
      <c r="G37" s="35" t="str">
        <f>VLOOKUP(F37,'Base de Dados 30.21'!A:C,3,FALSE)</f>
        <v>LUVAS PLÁSTICAS</v>
      </c>
      <c r="H37" s="35" t="str">
        <f>VLOOKUP(F37,'Base de Dados 30.21'!A:D,4,FALSE)</f>
        <v>LUVAS PLÁSTICAS,Características Mínimas: para manuseio de alimentos, transparente, descartável, tamanho único. Unidade de fornecimento: caixa com 100 unidades.</v>
      </c>
      <c r="I37" s="36">
        <f>COUNTIF('Base de Dados 30.21'!A:A,'Respostas Órgãos'!F37)</f>
        <v>2</v>
      </c>
      <c r="J37" s="36">
        <f>SUMIF('Base de Dados 30.21'!A:A,'Respostas Órgãos'!F37,'Base de Dados 30.21'!I:I)</f>
        <v>74</v>
      </c>
      <c r="K37" s="34" t="str">
        <f>VLOOKUP(F37,'Base de Dados 30.21'!A:E,5,FALSE)</f>
        <v>cx</v>
      </c>
      <c r="L37" s="37">
        <f>SUMIF('Base de Dados 30.21'!B:B,'Respostas Órgãos'!F37&amp;" - "&amp;$I$4,'Base de Dados 30.21'!I:I)</f>
        <v>0</v>
      </c>
      <c r="M37" s="37">
        <f>SUMIF('Base de Dados 30.21'!B:B,'Respostas Órgãos'!F37&amp;" - "&amp;$I$4,'Base de Dados 30.21'!H:H)</f>
        <v>0</v>
      </c>
      <c r="N37" s="22"/>
      <c r="O37" s="38">
        <f t="shared" si="3"/>
        <v>0</v>
      </c>
      <c r="P37" s="39" t="str">
        <f t="shared" si="4"/>
        <v>Sem histórico de consumo</v>
      </c>
    </row>
    <row r="38" spans="1:16" ht="75" x14ac:dyDescent="0.25">
      <c r="A38" s="23" t="e">
        <f t="shared" si="0"/>
        <v>#N/A</v>
      </c>
      <c r="B38" s="23" t="e">
        <f>VLOOKUP(A38,'LISTA ÓRGÃO'!A:B,2,FALSE)</f>
        <v>#N/A</v>
      </c>
      <c r="C38" s="32">
        <f t="shared" si="1"/>
        <v>0</v>
      </c>
      <c r="D38" s="23" t="str">
        <f t="shared" si="2"/>
        <v>3.3.90.30.21.01.0145.000003-01</v>
      </c>
      <c r="E38" s="33">
        <v>32</v>
      </c>
      <c r="F38" s="34" t="s">
        <v>29</v>
      </c>
      <c r="G38" s="35" t="str">
        <f>VLOOKUP(F38,'Base de Dados 30.21'!A:C,3,FALSE)</f>
        <v>DISPENSADOR DE COPOS DESCARTÁVEIS</v>
      </c>
      <c r="H38" s="35" t="str">
        <f>VLOOKUP(F38,'Base de Dados 30.21'!A:D,4,FALSE)</f>
        <v>DISPENSADOR DE COPOS DESCARTÁVEIS,Aplicação: para copos descartáveis de água 180/200ml, Características Adicionais: com capacidade de 100 copos, fabricado em plástico resistente, com dispositivo de saída em um único copo, Tipo: poupa copo, com alavanca.</v>
      </c>
      <c r="I38" s="36">
        <f>COUNTIF('Base de Dados 30.21'!A:A,'Respostas Órgãos'!F38)</f>
        <v>20</v>
      </c>
      <c r="J38" s="36">
        <f>SUMIF('Base de Dados 30.21'!A:A,'Respostas Órgãos'!F38,'Base de Dados 30.21'!I:I)</f>
        <v>257</v>
      </c>
      <c r="K38" s="34" t="str">
        <f>VLOOKUP(F38,'Base de Dados 30.21'!A:E,5,FALSE)</f>
        <v>un</v>
      </c>
      <c r="L38" s="37">
        <f>SUMIF('Base de Dados 30.21'!B:B,'Respostas Órgãos'!F38&amp;" - "&amp;$I$4,'Base de Dados 30.21'!I:I)</f>
        <v>0</v>
      </c>
      <c r="M38" s="37">
        <f>SUMIF('Base de Dados 30.21'!B:B,'Respostas Órgãos'!F38&amp;" - "&amp;$I$4,'Base de Dados 30.21'!H:H)</f>
        <v>0</v>
      </c>
      <c r="N38" s="22"/>
      <c r="O38" s="38">
        <f t="shared" si="3"/>
        <v>0</v>
      </c>
      <c r="P38" s="39" t="str">
        <f t="shared" si="4"/>
        <v>Sem histórico de consumo</v>
      </c>
    </row>
    <row r="39" spans="1:16" ht="60" x14ac:dyDescent="0.25">
      <c r="A39" s="23" t="e">
        <f t="shared" si="0"/>
        <v>#N/A</v>
      </c>
      <c r="B39" s="23" t="e">
        <f>VLOOKUP(A39,'LISTA ÓRGÃO'!A:B,2,FALSE)</f>
        <v>#N/A</v>
      </c>
      <c r="C39" s="32">
        <f t="shared" si="1"/>
        <v>0</v>
      </c>
      <c r="D39" s="23" t="str">
        <f t="shared" si="2"/>
        <v>3.3.90.30.21.01.0168.000005-01</v>
      </c>
      <c r="E39" s="33">
        <v>33</v>
      </c>
      <c r="F39" s="34" t="s">
        <v>42</v>
      </c>
      <c r="G39" s="35" t="str">
        <f>VLOOKUP(F39,'Base de Dados 30.21'!A:C,3,FALSE)</f>
        <v>POTE DE PLÁSTICO</v>
      </c>
      <c r="H39" s="35" t="str">
        <f>VLOOKUP(F39,'Base de Dados 30.21'!A:D,4,FALSE)</f>
        <v>POTE DE PLÁSTICO,Tipo: redondo, Material: em polipropileno, tranparente, com tampa; Capacidade: mínimo 500 ml, Características Mínimas: Resistência ao congelamento e a temperatura de 100°C.</v>
      </c>
      <c r="I39" s="36">
        <f>COUNTIF('Base de Dados 30.21'!A:A,'Respostas Órgãos'!F39)</f>
        <v>1</v>
      </c>
      <c r="J39" s="36">
        <f>SUMIF('Base de Dados 30.21'!A:A,'Respostas Órgãos'!F39,'Base de Dados 30.21'!I:I)</f>
        <v>105</v>
      </c>
      <c r="K39" s="34" t="str">
        <f>VLOOKUP(F39,'Base de Dados 30.21'!A:E,5,FALSE)</f>
        <v>un</v>
      </c>
      <c r="L39" s="37">
        <f>SUMIF('Base de Dados 30.21'!B:B,'Respostas Órgãos'!F39&amp;" - "&amp;$I$4,'Base de Dados 30.21'!I:I)</f>
        <v>0</v>
      </c>
      <c r="M39" s="37">
        <f>SUMIF('Base de Dados 30.21'!B:B,'Respostas Órgãos'!F39&amp;" - "&amp;$I$4,'Base de Dados 30.21'!H:H)</f>
        <v>0</v>
      </c>
      <c r="N39" s="22"/>
      <c r="O39" s="38">
        <f t="shared" si="3"/>
        <v>0</v>
      </c>
      <c r="P39" s="39" t="str">
        <f t="shared" si="4"/>
        <v>Sem histórico de consumo</v>
      </c>
    </row>
    <row r="40" spans="1:16" ht="45" x14ac:dyDescent="0.25">
      <c r="A40" s="23" t="e">
        <f t="shared" si="0"/>
        <v>#N/A</v>
      </c>
      <c r="B40" s="23" t="e">
        <f>VLOOKUP(A40,'LISTA ÓRGÃO'!A:B,2,FALSE)</f>
        <v>#N/A</v>
      </c>
      <c r="C40" s="32">
        <f t="shared" si="1"/>
        <v>0</v>
      </c>
      <c r="D40" s="23" t="str">
        <f t="shared" si="2"/>
        <v>3.3.90.30.21.01.0200.000004-01</v>
      </c>
      <c r="E40" s="33">
        <v>34</v>
      </c>
      <c r="F40" s="34" t="s">
        <v>181</v>
      </c>
      <c r="G40" s="35" t="str">
        <f>VLOOKUP(F40,'Base de Dados 30.21'!A:C,3,FALSE)</f>
        <v>GARFO DESCARTÁVEL</v>
      </c>
      <c r="H40" s="35" t="str">
        <f>VLOOKUP(F40,'Base de Dados 30.21'!A:D,4,FALSE)</f>
        <v>GARFO DESCARTÁVEL,Tipo: plástico, Aplicação: refeição, Cor: a escolher, Unidade De Fornecimento: pacote com 50 unidades.</v>
      </c>
      <c r="I40" s="36">
        <f>COUNTIF('Base de Dados 30.21'!A:A,'Respostas Órgãos'!F40)</f>
        <v>7</v>
      </c>
      <c r="J40" s="36">
        <f>SUMIF('Base de Dados 30.21'!A:A,'Respostas Órgãos'!F40,'Base de Dados 30.21'!I:I)</f>
        <v>34</v>
      </c>
      <c r="K40" s="34" t="str">
        <f>VLOOKUP(F40,'Base de Dados 30.21'!A:E,5,FALSE)</f>
        <v>pct</v>
      </c>
      <c r="L40" s="37">
        <f>SUMIF('Base de Dados 30.21'!B:B,'Respostas Órgãos'!F40&amp;" - "&amp;$I$4,'Base de Dados 30.21'!I:I)</f>
        <v>0</v>
      </c>
      <c r="M40" s="37">
        <f>SUMIF('Base de Dados 30.21'!B:B,'Respostas Órgãos'!F40&amp;" - "&amp;$I$4,'Base de Dados 30.21'!H:H)</f>
        <v>0</v>
      </c>
      <c r="N40" s="22"/>
      <c r="O40" s="38">
        <f t="shared" si="3"/>
        <v>0</v>
      </c>
      <c r="P40" s="39" t="str">
        <f t="shared" si="4"/>
        <v>Sem histórico de consumo</v>
      </c>
    </row>
    <row r="41" spans="1:16" ht="45" x14ac:dyDescent="0.25">
      <c r="A41" s="23" t="e">
        <f t="shared" si="0"/>
        <v>#N/A</v>
      </c>
      <c r="B41" s="23" t="e">
        <f>VLOOKUP(A41,'LISTA ÓRGÃO'!A:B,2,FALSE)</f>
        <v>#N/A</v>
      </c>
      <c r="C41" s="32">
        <f t="shared" si="1"/>
        <v>0</v>
      </c>
      <c r="D41" s="23" t="str">
        <f t="shared" si="2"/>
        <v>3.3.90.30.21.01.0201.000002-01</v>
      </c>
      <c r="E41" s="33">
        <v>35</v>
      </c>
      <c r="F41" s="34" t="s">
        <v>32</v>
      </c>
      <c r="G41" s="35" t="str">
        <f>VLOOKUP(F41,'Base de Dados 30.21'!A:C,3,FALSE)</f>
        <v>FACA DESCARTÁVEL</v>
      </c>
      <c r="H41" s="35" t="str">
        <f>VLOOKUP(F41,'Base de Dados 30.21'!A:D,4,FALSE)</f>
        <v>FACA DESCARTÁVEL,Aplicação: Refeição, Material: Plástico, Cor: À escolher, Unidade De Fornecimento: Pacote com 50 unidades.</v>
      </c>
      <c r="I41" s="36">
        <f>COUNTIF('Base de Dados 30.21'!A:A,'Respostas Órgãos'!F41)</f>
        <v>7</v>
      </c>
      <c r="J41" s="36">
        <f>SUMIF('Base de Dados 30.21'!A:A,'Respostas Órgãos'!F41,'Base de Dados 30.21'!I:I)</f>
        <v>207</v>
      </c>
      <c r="K41" s="34" t="str">
        <f>VLOOKUP(F41,'Base de Dados 30.21'!A:E,5,FALSE)</f>
        <v>pct</v>
      </c>
      <c r="L41" s="37">
        <f>SUMIF('Base de Dados 30.21'!B:B,'Respostas Órgãos'!F41&amp;" - "&amp;$I$4,'Base de Dados 30.21'!I:I)</f>
        <v>0</v>
      </c>
      <c r="M41" s="37">
        <f>SUMIF('Base de Dados 30.21'!B:B,'Respostas Órgãos'!F41&amp;" - "&amp;$I$4,'Base de Dados 30.21'!H:H)</f>
        <v>0</v>
      </c>
      <c r="N41" s="22"/>
      <c r="O41" s="38">
        <f t="shared" si="3"/>
        <v>0</v>
      </c>
      <c r="P41" s="39" t="str">
        <f t="shared" si="4"/>
        <v>Sem histórico de consumo</v>
      </c>
    </row>
  </sheetData>
  <sheetProtection algorithmName="SHA-512" hashValue="cDG3Y7MDidVEicdQyUSSHHQX0Hy/ZXHFIrf1kmpF82MQY8AEkotH1yIOJgmegG25HSp1ki08fayYrmc6gN77OA==" saltValue="+4FdIx3P2xHBviw2vL5L2g==" spinCount="100000" sheet="1" objects="1" scenarios="1"/>
  <mergeCells count="9">
    <mergeCell ref="E1:P1"/>
    <mergeCell ref="E2:P2"/>
    <mergeCell ref="E3:P3"/>
    <mergeCell ref="E4:F4"/>
    <mergeCell ref="G4:H4"/>
    <mergeCell ref="K4:N5"/>
    <mergeCell ref="O4:P5"/>
    <mergeCell ref="E5:F5"/>
    <mergeCell ref="G5:H5"/>
  </mergeCells>
  <conditionalFormatting sqref="L7:M41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L7:M41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P7:P41">
    <cfRule type="cellIs" dxfId="0" priority="1" operator="greaterThanOrEqual">
      <formula>0.5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ÓRGÃO'!$B$2:$B$86</xm:f>
          </x14:formula1>
          <xm:sqref>G4:H4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selection activeCell="B26" sqref="B26"/>
    </sheetView>
  </sheetViews>
  <sheetFormatPr defaultRowHeight="15" x14ac:dyDescent="0.25"/>
  <cols>
    <col min="1" max="1" width="9.140625" style="17"/>
    <col min="2" max="2" width="70.85546875" style="17" bestFit="1" customWidth="1"/>
    <col min="3" max="3" width="5" style="17" bestFit="1" customWidth="1"/>
    <col min="4" max="16384" width="9.140625" style="17"/>
  </cols>
  <sheetData>
    <row r="1" spans="1:3" x14ac:dyDescent="0.25">
      <c r="A1" s="17" t="s">
        <v>136</v>
      </c>
      <c r="B1" s="17" t="s">
        <v>137</v>
      </c>
    </row>
    <row r="2" spans="1:3" x14ac:dyDescent="0.25">
      <c r="A2" s="17">
        <v>147</v>
      </c>
      <c r="B2" s="17" t="s">
        <v>186</v>
      </c>
      <c r="C2" s="17">
        <f>A2</f>
        <v>147</v>
      </c>
    </row>
    <row r="3" spans="1:3" x14ac:dyDescent="0.25">
      <c r="A3" s="17">
        <v>367</v>
      </c>
      <c r="B3" s="17" t="s">
        <v>187</v>
      </c>
      <c r="C3" s="17">
        <f t="shared" ref="C3:C66" si="0">A3</f>
        <v>367</v>
      </c>
    </row>
    <row r="4" spans="1:3" x14ac:dyDescent="0.25">
      <c r="A4" s="17">
        <v>300</v>
      </c>
      <c r="B4" s="19" t="s">
        <v>188</v>
      </c>
      <c r="C4" s="17">
        <f t="shared" si="0"/>
        <v>300</v>
      </c>
    </row>
    <row r="5" spans="1:3" x14ac:dyDescent="0.25">
      <c r="A5" s="17">
        <v>133</v>
      </c>
      <c r="B5" s="17" t="s">
        <v>189</v>
      </c>
      <c r="C5" s="17">
        <f t="shared" si="0"/>
        <v>133</v>
      </c>
    </row>
    <row r="6" spans="1:3" x14ac:dyDescent="0.25">
      <c r="A6" s="17">
        <v>138</v>
      </c>
      <c r="B6" s="17" t="s">
        <v>190</v>
      </c>
      <c r="C6" s="17">
        <f t="shared" si="0"/>
        <v>138</v>
      </c>
    </row>
    <row r="7" spans="1:3" x14ac:dyDescent="0.25">
      <c r="A7" s="17">
        <v>308</v>
      </c>
      <c r="B7" s="17" t="s">
        <v>191</v>
      </c>
      <c r="C7" s="17">
        <f t="shared" si="0"/>
        <v>308</v>
      </c>
    </row>
    <row r="8" spans="1:3" x14ac:dyDescent="0.25">
      <c r="A8" s="17">
        <v>135</v>
      </c>
      <c r="B8" s="17" t="s">
        <v>192</v>
      </c>
      <c r="C8" s="17">
        <f t="shared" si="0"/>
        <v>135</v>
      </c>
    </row>
    <row r="9" spans="1:3" x14ac:dyDescent="0.25">
      <c r="A9" s="17">
        <v>142</v>
      </c>
      <c r="B9" s="17" t="s">
        <v>193</v>
      </c>
      <c r="C9" s="17">
        <f t="shared" si="0"/>
        <v>142</v>
      </c>
    </row>
    <row r="10" spans="1:3" x14ac:dyDescent="0.25">
      <c r="A10" s="17">
        <v>143</v>
      </c>
      <c r="B10" s="17" t="s">
        <v>194</v>
      </c>
      <c r="C10" s="17">
        <f t="shared" si="0"/>
        <v>143</v>
      </c>
    </row>
    <row r="11" spans="1:3" x14ac:dyDescent="0.25">
      <c r="A11" s="17">
        <v>144</v>
      </c>
      <c r="B11" s="17" t="s">
        <v>195</v>
      </c>
      <c r="C11" s="17">
        <f t="shared" si="0"/>
        <v>144</v>
      </c>
    </row>
    <row r="12" spans="1:3" x14ac:dyDescent="0.25">
      <c r="A12" s="17">
        <v>134</v>
      </c>
      <c r="B12" s="17" t="s">
        <v>196</v>
      </c>
      <c r="C12" s="17">
        <f t="shared" si="0"/>
        <v>134</v>
      </c>
    </row>
    <row r="13" spans="1:3" x14ac:dyDescent="0.25">
      <c r="A13" s="17">
        <v>304</v>
      </c>
      <c r="B13" s="17" t="s">
        <v>197</v>
      </c>
      <c r="C13" s="17">
        <f t="shared" si="0"/>
        <v>304</v>
      </c>
    </row>
    <row r="14" spans="1:3" x14ac:dyDescent="0.25">
      <c r="A14" s="17">
        <v>132</v>
      </c>
      <c r="B14" s="17" t="s">
        <v>198</v>
      </c>
      <c r="C14" s="17">
        <f t="shared" si="0"/>
        <v>132</v>
      </c>
    </row>
    <row r="15" spans="1:3" x14ac:dyDescent="0.25">
      <c r="A15" s="17">
        <v>366</v>
      </c>
      <c r="B15" s="17" t="s">
        <v>199</v>
      </c>
      <c r="C15" s="17">
        <f t="shared" si="0"/>
        <v>366</v>
      </c>
    </row>
    <row r="16" spans="1:3" x14ac:dyDescent="0.25">
      <c r="A16" s="17">
        <v>139</v>
      </c>
      <c r="B16" s="17" t="s">
        <v>200</v>
      </c>
      <c r="C16" s="17">
        <f t="shared" si="0"/>
        <v>139</v>
      </c>
    </row>
    <row r="17" spans="1:3" x14ac:dyDescent="0.25">
      <c r="A17" s="17">
        <v>131</v>
      </c>
      <c r="B17" s="17" t="s">
        <v>201</v>
      </c>
      <c r="C17" s="17">
        <f t="shared" si="0"/>
        <v>131</v>
      </c>
    </row>
    <row r="18" spans="1:3" x14ac:dyDescent="0.25">
      <c r="A18" s="17">
        <v>137</v>
      </c>
      <c r="B18" s="17" t="s">
        <v>202</v>
      </c>
      <c r="C18" s="17">
        <f t="shared" si="0"/>
        <v>137</v>
      </c>
    </row>
    <row r="19" spans="1:3" x14ac:dyDescent="0.25">
      <c r="A19" s="17">
        <v>307</v>
      </c>
      <c r="B19" s="17" t="s">
        <v>203</v>
      </c>
      <c r="C19" s="17">
        <f t="shared" si="0"/>
        <v>307</v>
      </c>
    </row>
    <row r="20" spans="1:3" x14ac:dyDescent="0.25">
      <c r="A20" s="17">
        <v>149</v>
      </c>
      <c r="B20" s="17" t="s">
        <v>204</v>
      </c>
      <c r="C20" s="17">
        <f t="shared" si="0"/>
        <v>149</v>
      </c>
    </row>
    <row r="21" spans="1:3" x14ac:dyDescent="0.25">
      <c r="A21" s="17">
        <v>146</v>
      </c>
      <c r="B21" s="17" t="s">
        <v>205</v>
      </c>
      <c r="C21" s="17">
        <f t="shared" si="0"/>
        <v>146</v>
      </c>
    </row>
    <row r="22" spans="1:3" x14ac:dyDescent="0.25">
      <c r="A22" s="17">
        <v>136</v>
      </c>
      <c r="B22" s="17" t="s">
        <v>206</v>
      </c>
      <c r="C22" s="17">
        <f t="shared" si="0"/>
        <v>136</v>
      </c>
    </row>
    <row r="23" spans="1:3" x14ac:dyDescent="0.25">
      <c r="A23" s="17">
        <v>140</v>
      </c>
      <c r="B23" s="17" t="s">
        <v>207</v>
      </c>
      <c r="C23" s="17">
        <f t="shared" si="0"/>
        <v>140</v>
      </c>
    </row>
    <row r="24" spans="1:3" x14ac:dyDescent="0.25">
      <c r="A24" s="17">
        <v>305</v>
      </c>
      <c r="B24" s="17" t="s">
        <v>208</v>
      </c>
      <c r="C24" s="17">
        <f t="shared" si="0"/>
        <v>305</v>
      </c>
    </row>
    <row r="25" spans="1:3" x14ac:dyDescent="0.25">
      <c r="A25" s="17">
        <v>141</v>
      </c>
      <c r="B25" s="17" t="s">
        <v>209</v>
      </c>
      <c r="C25" s="17">
        <f t="shared" si="0"/>
        <v>141</v>
      </c>
    </row>
    <row r="26" spans="1:3" x14ac:dyDescent="0.25">
      <c r="A26" s="17">
        <v>145</v>
      </c>
      <c r="B26" s="17" t="s">
        <v>210</v>
      </c>
      <c r="C26" s="17">
        <f t="shared" si="0"/>
        <v>145</v>
      </c>
    </row>
    <row r="27" spans="1:3" x14ac:dyDescent="0.25">
      <c r="A27" s="17">
        <v>148</v>
      </c>
      <c r="B27" s="17" t="s">
        <v>211</v>
      </c>
      <c r="C27" s="17">
        <f t="shared" si="0"/>
        <v>148</v>
      </c>
    </row>
    <row r="28" spans="1:3" x14ac:dyDescent="0.25">
      <c r="A28" s="17">
        <v>301</v>
      </c>
      <c r="B28" s="17" t="s">
        <v>212</v>
      </c>
      <c r="C28" s="17">
        <f t="shared" si="0"/>
        <v>301</v>
      </c>
    </row>
    <row r="29" spans="1:3" x14ac:dyDescent="0.25">
      <c r="A29" s="17">
        <v>309</v>
      </c>
      <c r="B29" s="17" t="s">
        <v>213</v>
      </c>
      <c r="C29" s="17">
        <f t="shared" si="0"/>
        <v>309</v>
      </c>
    </row>
    <row r="30" spans="1:3" x14ac:dyDescent="0.25">
      <c r="A30" s="17">
        <v>306</v>
      </c>
      <c r="B30" s="17" t="s">
        <v>214</v>
      </c>
      <c r="C30" s="17">
        <f t="shared" si="0"/>
        <v>306</v>
      </c>
    </row>
    <row r="31" spans="1:3" x14ac:dyDescent="0.25">
      <c r="A31" s="17">
        <v>302</v>
      </c>
      <c r="B31" s="17" t="s">
        <v>215</v>
      </c>
      <c r="C31" s="17">
        <f t="shared" si="0"/>
        <v>302</v>
      </c>
    </row>
    <row r="32" spans="1:3" x14ac:dyDescent="0.25">
      <c r="A32" s="17">
        <v>303</v>
      </c>
      <c r="B32" s="17" t="s">
        <v>216</v>
      </c>
      <c r="C32" s="17">
        <f t="shared" si="0"/>
        <v>303</v>
      </c>
    </row>
    <row r="33" spans="1:3" x14ac:dyDescent="0.25">
      <c r="A33" s="17">
        <v>197</v>
      </c>
      <c r="B33" s="17" t="s">
        <v>217</v>
      </c>
      <c r="C33" s="17">
        <f t="shared" si="0"/>
        <v>197</v>
      </c>
    </row>
    <row r="34" spans="1:3" s="18" customFormat="1" x14ac:dyDescent="0.25">
      <c r="A34" s="18">
        <v>361</v>
      </c>
      <c r="B34" s="18" t="s">
        <v>218</v>
      </c>
      <c r="C34" s="17">
        <f t="shared" si="0"/>
        <v>361</v>
      </c>
    </row>
    <row r="35" spans="1:3" x14ac:dyDescent="0.25">
      <c r="A35" s="17">
        <v>151</v>
      </c>
      <c r="B35" s="17" t="s">
        <v>219</v>
      </c>
      <c r="C35" s="17">
        <f t="shared" si="0"/>
        <v>151</v>
      </c>
    </row>
    <row r="36" spans="1:3" x14ac:dyDescent="0.25">
      <c r="A36" s="17">
        <v>92</v>
      </c>
      <c r="B36" s="17" t="s">
        <v>220</v>
      </c>
      <c r="C36" s="17">
        <f t="shared" si="0"/>
        <v>92</v>
      </c>
    </row>
    <row r="37" spans="1:3" x14ac:dyDescent="0.25">
      <c r="A37" s="17">
        <v>53</v>
      </c>
      <c r="B37" s="17" t="s">
        <v>221</v>
      </c>
      <c r="C37" s="17">
        <f t="shared" si="0"/>
        <v>53</v>
      </c>
    </row>
    <row r="38" spans="1:3" x14ac:dyDescent="0.25">
      <c r="A38" s="17">
        <v>71</v>
      </c>
      <c r="B38" s="19" t="s">
        <v>222</v>
      </c>
      <c r="C38" s="17">
        <f t="shared" si="0"/>
        <v>71</v>
      </c>
    </row>
    <row r="39" spans="1:3" s="18" customFormat="1" x14ac:dyDescent="0.25">
      <c r="A39" s="18">
        <v>310</v>
      </c>
      <c r="B39" s="20" t="s">
        <v>223</v>
      </c>
      <c r="C39" s="17">
        <f t="shared" si="0"/>
        <v>310</v>
      </c>
    </row>
    <row r="40" spans="1:3" x14ac:dyDescent="0.25">
      <c r="A40" s="17">
        <v>1</v>
      </c>
      <c r="B40" s="19" t="s">
        <v>224</v>
      </c>
      <c r="C40" s="17">
        <f t="shared" si="0"/>
        <v>1</v>
      </c>
    </row>
    <row r="41" spans="1:3" x14ac:dyDescent="0.25">
      <c r="A41" s="17">
        <v>121</v>
      </c>
      <c r="B41" s="19" t="s">
        <v>225</v>
      </c>
      <c r="C41" s="17">
        <f t="shared" si="0"/>
        <v>121</v>
      </c>
    </row>
    <row r="42" spans="1:3" x14ac:dyDescent="0.25">
      <c r="A42" s="17">
        <v>392</v>
      </c>
      <c r="B42" s="19" t="s">
        <v>226</v>
      </c>
      <c r="C42" s="17">
        <f t="shared" si="0"/>
        <v>392</v>
      </c>
    </row>
    <row r="43" spans="1:3" x14ac:dyDescent="0.25">
      <c r="A43" s="17">
        <v>113</v>
      </c>
      <c r="B43" s="19" t="s">
        <v>227</v>
      </c>
      <c r="C43" s="17">
        <f t="shared" si="0"/>
        <v>113</v>
      </c>
    </row>
    <row r="44" spans="1:3" x14ac:dyDescent="0.25">
      <c r="A44" s="17">
        <v>55</v>
      </c>
      <c r="B44" s="19" t="s">
        <v>228</v>
      </c>
      <c r="C44" s="17">
        <f t="shared" si="0"/>
        <v>55</v>
      </c>
    </row>
    <row r="45" spans="1:3" x14ac:dyDescent="0.25">
      <c r="A45" s="17">
        <v>98</v>
      </c>
      <c r="B45" s="19" t="s">
        <v>229</v>
      </c>
      <c r="C45" s="17">
        <f t="shared" si="0"/>
        <v>98</v>
      </c>
    </row>
    <row r="46" spans="1:3" x14ac:dyDescent="0.25">
      <c r="A46" s="17">
        <v>401</v>
      </c>
      <c r="B46" s="17" t="s">
        <v>230</v>
      </c>
      <c r="C46" s="17">
        <f t="shared" si="0"/>
        <v>401</v>
      </c>
    </row>
    <row r="47" spans="1:3" x14ac:dyDescent="0.25">
      <c r="A47" s="17">
        <v>72</v>
      </c>
      <c r="B47" s="17" t="s">
        <v>231</v>
      </c>
      <c r="C47" s="17">
        <f t="shared" si="0"/>
        <v>72</v>
      </c>
    </row>
    <row r="48" spans="1:3" x14ac:dyDescent="0.25">
      <c r="A48" s="17">
        <v>193</v>
      </c>
      <c r="B48" s="17" t="s">
        <v>232</v>
      </c>
      <c r="C48" s="17">
        <f t="shared" si="0"/>
        <v>193</v>
      </c>
    </row>
    <row r="49" spans="1:3" x14ac:dyDescent="0.25">
      <c r="A49" s="17">
        <v>64</v>
      </c>
      <c r="B49" s="17" t="s">
        <v>233</v>
      </c>
      <c r="C49" s="17">
        <f t="shared" si="0"/>
        <v>64</v>
      </c>
    </row>
    <row r="50" spans="1:3" x14ac:dyDescent="0.25">
      <c r="A50" s="17">
        <v>63</v>
      </c>
      <c r="B50" s="17" t="s">
        <v>234</v>
      </c>
      <c r="C50" s="17">
        <f t="shared" si="0"/>
        <v>63</v>
      </c>
    </row>
    <row r="51" spans="1:3" x14ac:dyDescent="0.25">
      <c r="A51" s="17">
        <v>196</v>
      </c>
      <c r="B51" s="17" t="s">
        <v>235</v>
      </c>
      <c r="C51" s="17">
        <f t="shared" si="0"/>
        <v>196</v>
      </c>
    </row>
    <row r="52" spans="1:3" x14ac:dyDescent="0.25">
      <c r="A52" s="17">
        <v>84</v>
      </c>
      <c r="B52" s="19" t="s">
        <v>236</v>
      </c>
      <c r="C52" s="17">
        <f t="shared" si="0"/>
        <v>84</v>
      </c>
    </row>
    <row r="53" spans="1:3" x14ac:dyDescent="0.25">
      <c r="A53" s="17">
        <v>56</v>
      </c>
      <c r="B53" s="17" t="s">
        <v>237</v>
      </c>
      <c r="C53" s="17">
        <f t="shared" si="0"/>
        <v>56</v>
      </c>
    </row>
    <row r="54" spans="1:3" x14ac:dyDescent="0.25">
      <c r="A54" s="17">
        <v>391</v>
      </c>
      <c r="B54" s="17" t="s">
        <v>238</v>
      </c>
      <c r="C54" s="17">
        <f t="shared" si="0"/>
        <v>391</v>
      </c>
    </row>
    <row r="55" spans="1:3" x14ac:dyDescent="0.25">
      <c r="A55" s="17">
        <v>413</v>
      </c>
      <c r="B55" s="17" t="s">
        <v>239</v>
      </c>
      <c r="C55" s="17">
        <f t="shared" si="0"/>
        <v>413</v>
      </c>
    </row>
    <row r="56" spans="1:3" x14ac:dyDescent="0.25">
      <c r="A56" s="17">
        <v>195</v>
      </c>
      <c r="B56" s="17" t="s">
        <v>240</v>
      </c>
      <c r="C56" s="17">
        <f t="shared" si="0"/>
        <v>195</v>
      </c>
    </row>
    <row r="57" spans="1:3" x14ac:dyDescent="0.25">
      <c r="A57" s="17">
        <v>97</v>
      </c>
      <c r="B57" s="17" t="s">
        <v>241</v>
      </c>
      <c r="C57" s="17">
        <f t="shared" si="0"/>
        <v>97</v>
      </c>
    </row>
    <row r="58" spans="1:3" x14ac:dyDescent="0.25">
      <c r="A58" s="17">
        <v>112</v>
      </c>
      <c r="B58" s="17" t="s">
        <v>242</v>
      </c>
      <c r="C58" s="17">
        <f t="shared" si="0"/>
        <v>112</v>
      </c>
    </row>
    <row r="59" spans="1:3" x14ac:dyDescent="0.25">
      <c r="A59" s="17">
        <v>52</v>
      </c>
      <c r="B59" s="17" t="s">
        <v>243</v>
      </c>
      <c r="C59" s="17">
        <f t="shared" si="0"/>
        <v>52</v>
      </c>
    </row>
    <row r="60" spans="1:3" x14ac:dyDescent="0.25">
      <c r="A60" s="17">
        <v>20</v>
      </c>
      <c r="B60" s="17" t="s">
        <v>244</v>
      </c>
      <c r="C60" s="17">
        <f t="shared" si="0"/>
        <v>20</v>
      </c>
    </row>
    <row r="61" spans="1:3" x14ac:dyDescent="0.25">
      <c r="A61" s="17">
        <v>54</v>
      </c>
      <c r="B61" s="17" t="s">
        <v>245</v>
      </c>
      <c r="C61" s="17">
        <f t="shared" si="0"/>
        <v>54</v>
      </c>
    </row>
    <row r="62" spans="1:3" x14ac:dyDescent="0.25">
      <c r="A62" s="17">
        <v>15</v>
      </c>
      <c r="B62" s="17" t="s">
        <v>246</v>
      </c>
      <c r="C62" s="17">
        <f t="shared" si="0"/>
        <v>15</v>
      </c>
    </row>
    <row r="63" spans="1:3" x14ac:dyDescent="0.25">
      <c r="A63" s="17">
        <v>94</v>
      </c>
      <c r="B63" s="19" t="s">
        <v>247</v>
      </c>
      <c r="C63" s="17">
        <f t="shared" si="0"/>
        <v>94</v>
      </c>
    </row>
    <row r="64" spans="1:3" x14ac:dyDescent="0.25">
      <c r="A64" s="17">
        <v>95</v>
      </c>
      <c r="B64" s="17" t="s">
        <v>138</v>
      </c>
      <c r="C64" s="17">
        <f t="shared" si="0"/>
        <v>95</v>
      </c>
    </row>
    <row r="65" spans="1:3" x14ac:dyDescent="0.25">
      <c r="A65" s="17">
        <v>111</v>
      </c>
      <c r="B65" s="17" t="s">
        <v>248</v>
      </c>
      <c r="C65" s="17">
        <f t="shared" si="0"/>
        <v>111</v>
      </c>
    </row>
    <row r="66" spans="1:3" x14ac:dyDescent="0.25">
      <c r="A66" s="17">
        <v>2</v>
      </c>
      <c r="B66" s="17" t="s">
        <v>249</v>
      </c>
      <c r="C66" s="17">
        <f t="shared" si="0"/>
        <v>2</v>
      </c>
    </row>
    <row r="67" spans="1:3" x14ac:dyDescent="0.25">
      <c r="A67" s="17">
        <v>480</v>
      </c>
      <c r="B67" s="17" t="s">
        <v>250</v>
      </c>
      <c r="C67" s="17">
        <f t="shared" ref="C67:C86" si="1">A67</f>
        <v>480</v>
      </c>
    </row>
    <row r="68" spans="1:3" x14ac:dyDescent="0.25">
      <c r="A68" s="17">
        <v>14</v>
      </c>
      <c r="B68" s="17" t="s">
        <v>251</v>
      </c>
      <c r="C68" s="17">
        <f t="shared" si="1"/>
        <v>14</v>
      </c>
    </row>
    <row r="69" spans="1:3" x14ac:dyDescent="0.25">
      <c r="A69" s="17">
        <v>70</v>
      </c>
      <c r="B69" s="17" t="s">
        <v>252</v>
      </c>
      <c r="C69" s="17">
        <f t="shared" si="1"/>
        <v>70</v>
      </c>
    </row>
    <row r="70" spans="1:3" x14ac:dyDescent="0.25">
      <c r="A70" s="17">
        <v>394</v>
      </c>
      <c r="B70" s="17" t="s">
        <v>253</v>
      </c>
      <c r="C70" s="17">
        <f t="shared" si="1"/>
        <v>394</v>
      </c>
    </row>
    <row r="71" spans="1:3" x14ac:dyDescent="0.25">
      <c r="A71" s="17">
        <v>4000</v>
      </c>
      <c r="B71" s="19" t="s">
        <v>254</v>
      </c>
      <c r="C71" s="17">
        <f t="shared" si="1"/>
        <v>4000</v>
      </c>
    </row>
    <row r="72" spans="1:3" x14ac:dyDescent="0.25">
      <c r="A72" s="17">
        <v>417</v>
      </c>
      <c r="B72" s="17" t="s">
        <v>255</v>
      </c>
      <c r="C72" s="17">
        <f t="shared" si="1"/>
        <v>417</v>
      </c>
    </row>
    <row r="73" spans="1:3" x14ac:dyDescent="0.25">
      <c r="A73" s="17">
        <v>150</v>
      </c>
      <c r="B73" s="17" t="s">
        <v>256</v>
      </c>
      <c r="C73" s="17">
        <f t="shared" si="1"/>
        <v>150</v>
      </c>
    </row>
    <row r="74" spans="1:3" x14ac:dyDescent="0.25">
      <c r="A74" s="17">
        <v>431</v>
      </c>
      <c r="B74" s="17" t="s">
        <v>257</v>
      </c>
      <c r="C74" s="17">
        <f t="shared" si="1"/>
        <v>431</v>
      </c>
    </row>
    <row r="75" spans="1:3" x14ac:dyDescent="0.25">
      <c r="A75" s="17">
        <v>370</v>
      </c>
      <c r="B75" s="19" t="s">
        <v>258</v>
      </c>
      <c r="C75" s="17">
        <f t="shared" si="1"/>
        <v>370</v>
      </c>
    </row>
    <row r="76" spans="1:3" x14ac:dyDescent="0.25">
      <c r="A76" s="17">
        <v>80</v>
      </c>
      <c r="B76" s="17" t="s">
        <v>259</v>
      </c>
      <c r="C76" s="17">
        <f t="shared" si="1"/>
        <v>80</v>
      </c>
    </row>
    <row r="77" spans="1:3" x14ac:dyDescent="0.25">
      <c r="A77" s="17">
        <v>40</v>
      </c>
      <c r="B77" s="19" t="s">
        <v>260</v>
      </c>
      <c r="C77" s="17">
        <f t="shared" si="1"/>
        <v>40</v>
      </c>
    </row>
    <row r="78" spans="1:3" x14ac:dyDescent="0.25">
      <c r="A78" s="17">
        <v>390</v>
      </c>
      <c r="B78" s="19" t="s">
        <v>261</v>
      </c>
      <c r="C78" s="17">
        <f t="shared" si="1"/>
        <v>390</v>
      </c>
    </row>
    <row r="79" spans="1:3" x14ac:dyDescent="0.25">
      <c r="A79" s="17">
        <v>400</v>
      </c>
      <c r="B79" s="17" t="s">
        <v>262</v>
      </c>
      <c r="C79" s="17">
        <f t="shared" si="1"/>
        <v>400</v>
      </c>
    </row>
    <row r="80" spans="1:3" x14ac:dyDescent="0.25">
      <c r="A80" s="17">
        <v>393</v>
      </c>
      <c r="B80" s="19" t="s">
        <v>263</v>
      </c>
      <c r="C80" s="17">
        <f t="shared" si="1"/>
        <v>393</v>
      </c>
    </row>
    <row r="81" spans="1:3" x14ac:dyDescent="0.25">
      <c r="A81" s="17">
        <v>90</v>
      </c>
      <c r="B81" s="17" t="s">
        <v>264</v>
      </c>
      <c r="C81" s="17">
        <f t="shared" si="1"/>
        <v>90</v>
      </c>
    </row>
    <row r="82" spans="1:3" x14ac:dyDescent="0.25">
      <c r="A82" s="17">
        <v>410</v>
      </c>
      <c r="B82" s="19" t="s">
        <v>265</v>
      </c>
      <c r="C82" s="17">
        <f t="shared" si="1"/>
        <v>410</v>
      </c>
    </row>
    <row r="83" spans="1:3" x14ac:dyDescent="0.25">
      <c r="A83" s="17">
        <v>60</v>
      </c>
      <c r="B83" s="19" t="s">
        <v>266</v>
      </c>
      <c r="C83" s="17">
        <f t="shared" si="1"/>
        <v>60</v>
      </c>
    </row>
    <row r="84" spans="1:3" x14ac:dyDescent="0.25">
      <c r="A84" s="17">
        <v>220</v>
      </c>
      <c r="B84" s="19" t="s">
        <v>267</v>
      </c>
      <c r="C84" s="17">
        <f t="shared" si="1"/>
        <v>220</v>
      </c>
    </row>
    <row r="85" spans="1:3" x14ac:dyDescent="0.25">
      <c r="A85" s="17">
        <v>110</v>
      </c>
      <c r="B85" s="17" t="s">
        <v>268</v>
      </c>
      <c r="C85" s="17">
        <f t="shared" si="1"/>
        <v>110</v>
      </c>
    </row>
    <row r="86" spans="1:3" x14ac:dyDescent="0.25">
      <c r="A86" s="17">
        <v>50</v>
      </c>
      <c r="B86" s="19" t="s">
        <v>269</v>
      </c>
      <c r="C86" s="17">
        <f t="shared" si="1"/>
        <v>50</v>
      </c>
    </row>
  </sheetData>
  <sheetProtection algorithmName="SHA-512" hashValue="RwH1sRYG1scM970sHLamSpyznDPXdrwJ7dWJM0QZ+Tc6NPNax5RBNHlR67k5no7Xl8rKIHhZOan1INyZZCPoyw==" saltValue="ZK8FtHTqVddF/AJwdMqyRw==" spinCount="100000" sheet="1" objects="1" scenarios="1"/>
  <autoFilter ref="A1:B86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30.21</vt:lpstr>
      <vt:lpstr>Respostas Órgãos</vt:lpstr>
      <vt:lpstr>LISTA ÓRGÃO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Aline Rodrigues Costa</cp:lastModifiedBy>
  <dcterms:created xsi:type="dcterms:W3CDTF">2018-01-25T12:19:54Z</dcterms:created>
  <dcterms:modified xsi:type="dcterms:W3CDTF">2018-02-20T11:55:57Z</dcterms:modified>
</cp:coreProperties>
</file>