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Grupo 30.16 30.19 - 6 Processos SECULT\"/>
    </mc:Choice>
  </mc:AlternateContent>
  <bookViews>
    <workbookView xWindow="0" yWindow="0" windowWidth="24000" windowHeight="9600" firstSheet="1" activeTab="1"/>
  </bookViews>
  <sheets>
    <sheet name="Base de Dados 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'!$A$1:$H$77</definedName>
    <definedName name="_xlnm._FilterDatabase" localSheetId="2" hidden="1">'CÓDIGO DOS ÓRGÃOS'!$A$1:$C$86</definedName>
    <definedName name="_xlnm.Print_Titles" localSheetId="1">'Respostas Órgãos'!$6:$6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N13" i="2" s="1"/>
  <c r="L14" i="2"/>
  <c r="L15" i="2"/>
  <c r="N15" i="2" s="1"/>
  <c r="L16" i="2"/>
  <c r="N16" i="2" s="1"/>
  <c r="L17" i="2"/>
  <c r="N17" i="2" s="1"/>
  <c r="L18" i="2"/>
  <c r="L19" i="2"/>
  <c r="N19" i="2" s="1"/>
  <c r="L20" i="2"/>
  <c r="N20" i="2" s="1"/>
  <c r="L21" i="2"/>
  <c r="N21" i="2" s="1"/>
  <c r="L22" i="2"/>
  <c r="L23" i="2"/>
  <c r="N23" i="2" s="1"/>
  <c r="L24" i="2"/>
  <c r="N24" i="2" s="1"/>
  <c r="L7" i="2"/>
  <c r="A12" i="2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A22" i="2"/>
  <c r="C22" i="2"/>
  <c r="D22" i="2"/>
  <c r="A23" i="2"/>
  <c r="C23" i="2"/>
  <c r="D23" i="2"/>
  <c r="A24" i="2"/>
  <c r="C24" i="2"/>
  <c r="D24" i="2"/>
  <c r="K4" i="2"/>
  <c r="N4" i="2"/>
  <c r="G12" i="2"/>
  <c r="H12" i="2"/>
  <c r="I12" i="2"/>
  <c r="J12" i="2"/>
  <c r="K12" i="2"/>
  <c r="N12" i="2"/>
  <c r="G13" i="2"/>
  <c r="H13" i="2"/>
  <c r="I13" i="2"/>
  <c r="J13" i="2"/>
  <c r="K13" i="2"/>
  <c r="G14" i="2"/>
  <c r="H14" i="2"/>
  <c r="I14" i="2"/>
  <c r="J14" i="2"/>
  <c r="K14" i="2"/>
  <c r="N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N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N22" i="2"/>
  <c r="G23" i="2"/>
  <c r="H23" i="2"/>
  <c r="I23" i="2"/>
  <c r="J23" i="2"/>
  <c r="K23" i="2"/>
  <c r="G24" i="2"/>
  <c r="H24" i="2"/>
  <c r="I24" i="2"/>
  <c r="J24" i="2"/>
  <c r="K24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O24" i="2" l="1"/>
  <c r="O20" i="2"/>
  <c r="O16" i="2"/>
  <c r="O18" i="2"/>
  <c r="O13" i="2"/>
  <c r="O22" i="2"/>
  <c r="O23" i="2"/>
  <c r="O19" i="2"/>
  <c r="O15" i="2"/>
  <c r="O12" i="2"/>
  <c r="O21" i="2"/>
  <c r="O17" i="2"/>
  <c r="O14" i="2"/>
  <c r="C8" i="2"/>
  <c r="C9" i="2"/>
  <c r="C10" i="2"/>
  <c r="C11" i="2"/>
  <c r="C7" i="2"/>
  <c r="H4" i="2" l="1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G8" i="2"/>
  <c r="H8" i="2"/>
  <c r="I8" i="2"/>
  <c r="J8" i="2"/>
  <c r="K8" i="2"/>
  <c r="A8" i="2"/>
  <c r="D8" i="2"/>
  <c r="H9" i="2" l="1"/>
  <c r="I9" i="2"/>
  <c r="J9" i="2"/>
  <c r="K9" i="2"/>
  <c r="H10" i="2"/>
  <c r="I10" i="2"/>
  <c r="J10" i="2"/>
  <c r="K10" i="2"/>
  <c r="H11" i="2"/>
  <c r="I11" i="2"/>
  <c r="J11" i="2"/>
  <c r="K11" i="2"/>
  <c r="K7" i="2"/>
  <c r="J7" i="2"/>
  <c r="I7" i="2" l="1"/>
  <c r="H7" i="2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11" i="2"/>
  <c r="A11" i="2"/>
  <c r="D10" i="2"/>
  <c r="A10" i="2"/>
  <c r="D9" i="2"/>
  <c r="A9" i="2"/>
  <c r="D7" i="2"/>
  <c r="A7" i="2"/>
  <c r="G11" i="2"/>
  <c r="G9" i="2"/>
  <c r="G10" i="2"/>
  <c r="G7" i="2"/>
  <c r="B7" i="2" l="1"/>
  <c r="B8" i="2"/>
  <c r="O10" i="2"/>
  <c r="O9" i="2"/>
  <c r="O11" i="2"/>
  <c r="O7" i="2"/>
  <c r="B9" i="2"/>
  <c r="B10" i="2"/>
  <c r="B11" i="2"/>
  <c r="N9" i="2" l="1"/>
  <c r="N11" i="2"/>
  <c r="N10" i="2"/>
  <c r="N7" i="2"/>
  <c r="N8" i="2"/>
  <c r="O8" i="2"/>
</calcChain>
</file>

<file path=xl/sharedStrings.xml><?xml version="1.0" encoding="utf-8"?>
<sst xmlns="http://schemas.openxmlformats.org/spreadsheetml/2006/main" count="205" uniqueCount="156">
  <si>
    <t>Código do Material</t>
  </si>
  <si>
    <t>COD_UO</t>
  </si>
  <si>
    <t>Tipo</t>
  </si>
  <si>
    <t>Descrição do Material</t>
  </si>
  <si>
    <t>Unidade de Medida</t>
  </si>
  <si>
    <t>Cód. SICOP</t>
  </si>
  <si>
    <t>Desc. Órgão SICOP</t>
  </si>
  <si>
    <t>SECULT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</si>
  <si>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</si>
  <si>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</si>
  <si>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</si>
  <si>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</si>
  <si>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</si>
  <si>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</si>
  <si>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</si>
  <si>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</si>
  <si>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</si>
  <si>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</si>
  <si>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</si>
  <si>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</si>
  <si>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</si>
  <si>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</si>
  <si>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</si>
  <si>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</si>
  <si>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</si>
  <si>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</si>
  <si>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</si>
  <si>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</si>
  <si>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</si>
  <si>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</si>
  <si>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</si>
  <si>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</si>
  <si>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</si>
  <si>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</si>
  <si>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</si>
  <si>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</si>
  <si>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</si>
  <si>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</si>
  <si>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</si>
  <si>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</si>
  <si>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</si>
  <si>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</si>
  <si>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</si>
  <si>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</si>
  <si>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</si>
  <si>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</si>
  <si>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</si>
  <si>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</si>
  <si>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</si>
  <si>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</si>
  <si>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</si>
  <si>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</si>
  <si>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</si>
  <si>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</si>
  <si>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</si>
  <si>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</si>
  <si>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</si>
  <si>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</si>
  <si>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</si>
  <si>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</si>
  <si>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</si>
  <si>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</si>
  <si>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</si>
  <si>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</si>
  <si>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</si>
  <si>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</si>
  <si>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</si>
  <si>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</si>
  <si>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</si>
  <si>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</si>
  <si>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</si>
  <si>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</si>
  <si>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</si>
  <si>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</si>
  <si>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</si>
  <si>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</si>
  <si>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</si>
  <si>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</si>
  <si>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</si>
  <si>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</si>
  <si>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</si>
  <si>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</si>
  <si>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</si>
  <si>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</si>
  <si>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</si>
  <si>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</si>
  <si>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</si>
  <si>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</si>
  <si>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</si>
  <si>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</si>
  <si>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</si>
  <si>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</si>
  <si>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</si>
  <si>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</si>
  <si>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</si>
  <si>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</si>
  <si>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</si>
  <si>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</si>
  <si>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</si>
  <si>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</si>
  <si>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</si>
  <si>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</si>
  <si>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</si>
  <si>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</si>
  <si>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</si>
  <si>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</si>
  <si>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</si>
  <si>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</si>
  <si>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</si>
  <si>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</si>
  <si>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3.3.90.30.16.01.0273.000001-01 </t>
  </si>
  <si>
    <t>3.3.90.30.19.01.0047.000001-01</t>
  </si>
  <si>
    <t>3.3.90.30.42.01.0007.000017-01</t>
  </si>
  <si>
    <t>3.3.90.30.28.01.0392.000002-01</t>
  </si>
  <si>
    <t>3.3.90.30.22.01.0038.000010-01</t>
  </si>
  <si>
    <t>3.3.90.30.22.01.0011.000008-01</t>
  </si>
  <si>
    <t>3.3.90.30.16.01.0043.000011-01</t>
  </si>
  <si>
    <t>3.3.90.30.16.01.0043.000012-01</t>
  </si>
  <si>
    <t>3.3.90.30.16.01.0008.000016-01</t>
  </si>
  <si>
    <t>3.3.90.30.16.06.0104.000003-01</t>
  </si>
  <si>
    <t>3.3.90.30.16.06.0099.000003-01</t>
  </si>
  <si>
    <t>3.3.90.30.19.03.0021.000011-01</t>
  </si>
  <si>
    <t>3.3.90.30.19.03.0021.000012-01</t>
  </si>
  <si>
    <t>3.3.90.30.16.06.0107.000001-01</t>
  </si>
  <si>
    <t>3.3.90.30.16.06.0039.000028-01</t>
  </si>
  <si>
    <t>3.3.90.30.16.01.0045.000006-01</t>
  </si>
  <si>
    <t>3.3.90.30.42.02.0190.000086-01</t>
  </si>
  <si>
    <t>3.3.90.30.42.02.0190.000087-01</t>
  </si>
  <si>
    <t>Solicitado no TR</t>
  </si>
  <si>
    <t>Unidade</t>
  </si>
  <si>
    <t>Rolo</t>
  </si>
  <si>
    <t>Embalagem</t>
  </si>
  <si>
    <t>Resma</t>
  </si>
  <si>
    <t>Pacote</t>
  </si>
  <si>
    <t>Folha</t>
  </si>
  <si>
    <t>LUPA,Descrição: de mão, aumento de 6x, 60mm de diâmetro, com cabo de madeira medindo 10cm de comprimento.</t>
  </si>
  <si>
    <t>FILME DE POLIÉSTER,Descrição: cristal, alta transparência, livre de PVC e livre de ácidos, 75 micras, Unidade de Fornecimento: rolo medindo 100 x 50cm.</t>
  </si>
  <si>
    <t>TRENA,Material: fita em aço temperado, medindo 25mm de largura e 10 metros de comprimento.</t>
  </si>
  <si>
    <t>CREME PROTETOR,Indicação: proteção da pele contra agentes químicos, grupo 3, resistente a água, óleo e pintura, com ação bacteriostática, Unidade De Fornecimento: embalagem com 200g.</t>
  </si>
  <si>
    <t>ESCOVA,Aplicação: para limpeza, tipo juba, com cerdas naturais, cabo de madeira de 30 cm de comprimento.</t>
  </si>
  <si>
    <t>FLANELA LIMPEZA,Material: tecido 100% algodão, Cor: branca, Comprimento: 60 cm, Largura: 40 cm, Características Adicionais: com bainha.</t>
  </si>
  <si>
    <t>LÁPIS PRETO,Material Corpo: em madeira, Formato Corpo: sextavado, Material Carga: grafite 3B.</t>
  </si>
  <si>
    <t>LÁPIS PRETO,Material Corpo: em madeira, Formato Corpo: sextavado, Material Carga: grafite 6B.</t>
  </si>
  <si>
    <t>BORRACHA,Material: plástica, Cor: branca, Características Adicionais: livre de látex, PVC e ácidos, medindo 1,5 x 4,5 x 2,5xm, com capa protetora.</t>
  </si>
  <si>
    <t>PAPEL A4,Tamanho: 210mm x 297mm, Gramatura: 90 g/m², Material: sulfite, alcalino, Cor: branca, Unidade de Fornecimento: resma com 500 folhas.</t>
  </si>
  <si>
    <t>PAPEL A3,Tamanho: 297mm x 420mm, Gramatura: 90 g/m², Material: sulfite, alcalino, Cor: branca, Unidade de Fornecimento: resma com 500 folhas.</t>
  </si>
  <si>
    <t>CAIXA ARQUIVO,Material: papelão micro-ondulado rígido, Gramatura: mínimo 400g/m², Medidas: no mínimo 390 x 180 x 299mm.</t>
  </si>
  <si>
    <t>CAIXA ARQUIVO,Material: papelão micro-ondulado rígido, Gramatura: mínimo 400g/m², Medidas: no mínimo 360 x 140 x 260mm.</t>
  </si>
  <si>
    <t>PAPEL,Descrição: com PH neutro, 100% celulose vegetal, livre de ácidos e lignina, sem uso de fibras recicladas, sem branqueadores óticos gramatura 300 g/m², medindo 850 x 100mm, cor branco, palha ou marfim, Unidade de Fornecimento: pacote com 100 folhas.</t>
  </si>
  <si>
    <t>PAPEL MICRO ONDULADO,Material: alpha-celulose, com reserva de carbonato de cálcio, livre de ácido e lignina, Medidas: mínimo 102 x 152cm, Cor: cinza.</t>
  </si>
  <si>
    <t>GRAMPO TRILHO,Material: Plástico, Capacidade: 600 folhas, Unidade De Fornecimento: Pacote com 50 unidades.</t>
  </si>
  <si>
    <t>PINCEL,Material Cerdas: material sintético, cabo plástico, Tamanho: 2 polegadas, Características Adicionais: pincel pequeno tipo estreito, para higienização e limpeza.</t>
  </si>
  <si>
    <t>PINCEL,Material Cerdas: material sintético, cabo plástico, Tamanho: 4 polegadas, Características Adicionais: pincel grande tipo largo, para higienização e limpeza.</t>
  </si>
  <si>
    <t>Consumo (A)</t>
  </si>
  <si>
    <t>PROC. SEI Nº 00410-00024534/2017-65</t>
  </si>
  <si>
    <r>
      <t>PLS Nº 31, 33, 34, 35 e 36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</si>
</sst>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</cellStyleXfs>
  <cellXfs count="74">
    <xf numFmtId="0" fontId="0" fillId="0" borderId="0" xfId="0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left"/>
    </xf>
    <xf numFmtId="0" fontId="5" fillId="0" borderId="0" xfId="0" applyNumberFormat="1" applyFont="1"/>
    <xf numFmtId="3" fontId="5" fillId="0" borderId="0" xfId="0" applyNumberFormat="1" applyFont="1"/>
    <xf numFmtId="0" fontId="0" fillId="0" borderId="0" xfId="0" applyProtection="1"/>
    <xf numFmtId="0" fontId="0" fillId="0" borderId="0" xfId="0" applyAlignment="1" applyProtection="1"/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14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7" borderId="0" xfId="0" applyFill="1" applyProtection="1"/>
    <xf numFmtId="3" fontId="0" fillId="0" borderId="0" xfId="0" applyNumberFormat="1" applyProtection="1"/>
    <xf numFmtId="0" fontId="0" fillId="8" borderId="15" xfId="0" applyFill="1" applyBorder="1" applyAlignment="1" applyProtection="1">
      <alignment horizontal="center" vertical="center" wrapText="1"/>
    </xf>
    <xf numFmtId="0" fontId="0" fillId="8" borderId="16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left" vertical="center" wrapText="1"/>
    </xf>
    <xf numFmtId="166" fontId="0" fillId="8" borderId="16" xfId="1" applyNumberFormat="1" applyFont="1" applyFill="1" applyBorder="1" applyAlignment="1" applyProtection="1">
      <alignment horizontal="left" vertical="center" wrapText="1"/>
    </xf>
    <xf numFmtId="0" fontId="0" fillId="8" borderId="16" xfId="0" applyFill="1" applyBorder="1" applyAlignment="1" applyProtection="1">
      <alignment horizontal="center" vertical="center" wrapText="1"/>
    </xf>
    <xf numFmtId="3" fontId="0" fillId="0" borderId="16" xfId="1" applyNumberFormat="1" applyFont="1" applyBorder="1" applyAlignment="1" applyProtection="1">
      <alignment horizontal="center" vertical="center" wrapText="1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8" borderId="16" xfId="0" applyNumberFormat="1" applyFill="1" applyBorder="1" applyAlignment="1" applyProtection="1">
      <alignment horizontal="center" vertical="center"/>
    </xf>
    <xf numFmtId="9" fontId="0" fillId="8" borderId="17" xfId="2" applyFont="1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</xf>
    <xf numFmtId="3" fontId="0" fillId="8" borderId="19" xfId="0" applyNumberFormat="1" applyFill="1" applyBorder="1" applyAlignment="1" applyProtection="1">
      <alignment horizontal="center" vertical="center"/>
    </xf>
    <xf numFmtId="9" fontId="0" fillId="8" borderId="20" xfId="2" applyFont="1" applyFill="1" applyBorder="1" applyAlignment="1" applyProtection="1">
      <alignment horizontal="center" vertical="center"/>
    </xf>
    <xf numFmtId="0" fontId="1" fillId="0" borderId="0" xfId="3"/>
    <xf numFmtId="0" fontId="1" fillId="0" borderId="0" xfId="3" applyFill="1"/>
    <xf numFmtId="0" fontId="2" fillId="9" borderId="16" xfId="3" applyFont="1" applyFill="1" applyBorder="1"/>
    <xf numFmtId="0" fontId="1" fillId="0" borderId="16" xfId="3" applyBorder="1"/>
    <xf numFmtId="0" fontId="0" fillId="0" borderId="16" xfId="3" applyFont="1" applyBorder="1"/>
    <xf numFmtId="0" fontId="1" fillId="0" borderId="16" xfId="3" applyFill="1" applyBorder="1"/>
    <xf numFmtId="0" fontId="0" fillId="0" borderId="16" xfId="3" applyFont="1" applyFill="1" applyBorder="1"/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right" vertical="center" wrapText="1"/>
    </xf>
    <xf numFmtId="0" fontId="6" fillId="5" borderId="12" xfId="0" applyFont="1" applyFill="1" applyBorder="1" applyAlignment="1" applyProtection="1">
      <alignment horizontal="right" vertical="center" wrapText="1"/>
    </xf>
    <xf numFmtId="164" fontId="2" fillId="5" borderId="3" xfId="0" applyNumberFormat="1" applyFont="1" applyFill="1" applyBorder="1" applyAlignment="1" applyProtection="1">
      <alignment horizontal="center" vertical="center"/>
    </xf>
    <xf numFmtId="164" fontId="2" fillId="5" borderId="4" xfId="0" applyNumberFormat="1" applyFont="1" applyFill="1" applyBorder="1" applyAlignment="1" applyProtection="1">
      <alignment horizontal="center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165" fontId="2" fillId="5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6" fillId="7" borderId="3" xfId="0" applyFont="1" applyFill="1" applyBorder="1" applyAlignment="1" applyProtection="1">
      <alignment horizontal="left" vertical="top" wrapText="1"/>
    </xf>
    <xf numFmtId="0" fontId="6" fillId="7" borderId="5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164" fontId="2" fillId="5" borderId="6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/>
    </xf>
    <xf numFmtId="164" fontId="2" fillId="5" borderId="7" xfId="0" applyNumberFormat="1" applyFont="1" applyFill="1" applyBorder="1" applyAlignment="1" applyProtection="1">
      <alignment horizontal="center" vertical="center"/>
    </xf>
    <xf numFmtId="165" fontId="2" fillId="5" borderId="6" xfId="0" applyNumberFormat="1" applyFont="1" applyFill="1" applyBorder="1" applyAlignment="1" applyProtection="1">
      <alignment horizontal="center" vertical="center"/>
    </xf>
    <xf numFmtId="165" fontId="2" fillId="5" borderId="7" xfId="0" applyNumberFormat="1" applyFon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 wrapText="1"/>
    </xf>
    <xf numFmtId="0" fontId="0" fillId="5" borderId="22" xfId="0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left" vertical="center" wrapText="1"/>
    </xf>
    <xf numFmtId="166" fontId="0" fillId="8" borderId="19" xfId="1" applyNumberFormat="1" applyFont="1" applyFill="1" applyBorder="1" applyAlignment="1" applyProtection="1">
      <alignment horizontal="left" vertical="center" wrapText="1"/>
    </xf>
    <xf numFmtId="0" fontId="0" fillId="8" borderId="19" xfId="0" applyFill="1" applyBorder="1" applyAlignment="1" applyProtection="1">
      <alignment horizontal="center" vertical="center" wrapText="1"/>
    </xf>
    <xf numFmtId="3" fontId="0" fillId="0" borderId="19" xfId="1" applyNumberFormat="1" applyFont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8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D8" sqref="D8"/>
    </sheetView>
  </sheetViews>
  <sheetFormatPr defaultRowHeight="12.75" x14ac:dyDescent="0.2"/>
  <cols>
    <col min="1" max="1" width="27.42578125" style="8" customWidth="1"/>
    <col min="2" max="2" width="31.7109375" style="8" customWidth="1"/>
    <col min="3" max="3" width="18.7109375" style="8" bestFit="1" customWidth="1"/>
    <col min="4" max="4" width="57.7109375" style="8" bestFit="1" customWidth="1"/>
    <col min="5" max="5" width="12.28515625" style="8" bestFit="1" customWidth="1"/>
    <col min="6" max="6" width="10.85546875" style="8" customWidth="1"/>
    <col min="7" max="7" width="19" style="8" bestFit="1" customWidth="1"/>
    <col min="8" max="8" width="16.85546875" style="9" customWidth="1"/>
    <col min="9" max="16384" width="9.140625" style="8"/>
  </cols>
  <sheetData>
    <row r="1" spans="1:8" s="4" customFormat="1" ht="25.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128</v>
      </c>
    </row>
    <row r="2" spans="1:8" s="7" customFormat="1" ht="25.5" x14ac:dyDescent="0.2">
      <c r="A2" s="5" t="s">
        <v>110</v>
      </c>
      <c r="B2" s="5" t="str">
        <f t="shared" ref="B2:B19" si="0">A2&amp;" - "&amp;F2</f>
        <v>3.3.90.30.16.01.0273.000001-01  - 150</v>
      </c>
      <c r="C2" s="55" t="str">
        <f t="shared" ref="C2:C19" si="1">LEFT(D2,SEARCH(",",D2)-1)</f>
        <v>LUPA</v>
      </c>
      <c r="D2" s="5" t="s">
        <v>135</v>
      </c>
      <c r="E2" s="5" t="s">
        <v>129</v>
      </c>
      <c r="F2" s="5">
        <v>150</v>
      </c>
      <c r="G2" s="5" t="s">
        <v>7</v>
      </c>
      <c r="H2" s="6">
        <v>5</v>
      </c>
    </row>
    <row r="3" spans="1:8" s="7" customFormat="1" ht="38.25" x14ac:dyDescent="0.2">
      <c r="A3" s="5" t="s">
        <v>111</v>
      </c>
      <c r="B3" s="5" t="str">
        <f t="shared" si="0"/>
        <v>3.3.90.30.19.01.0047.000001-01 - 150</v>
      </c>
      <c r="C3" s="55" t="str">
        <f t="shared" si="1"/>
        <v>FILME DE POLIÉSTER</v>
      </c>
      <c r="D3" s="5" t="s">
        <v>136</v>
      </c>
      <c r="E3" s="5" t="s">
        <v>130</v>
      </c>
      <c r="F3" s="5">
        <v>150</v>
      </c>
      <c r="G3" s="5" t="s">
        <v>7</v>
      </c>
      <c r="H3" s="6">
        <v>1</v>
      </c>
    </row>
    <row r="4" spans="1:8" s="7" customFormat="1" ht="25.5" x14ac:dyDescent="0.2">
      <c r="A4" s="5" t="s">
        <v>112</v>
      </c>
      <c r="B4" s="5" t="str">
        <f t="shared" si="0"/>
        <v>3.3.90.30.42.01.0007.000017-01 - 150</v>
      </c>
      <c r="C4" s="55" t="str">
        <f t="shared" si="1"/>
        <v>TRENA</v>
      </c>
      <c r="D4" s="5" t="s">
        <v>137</v>
      </c>
      <c r="E4" s="5" t="s">
        <v>129</v>
      </c>
      <c r="F4" s="5">
        <v>150</v>
      </c>
      <c r="G4" s="5" t="s">
        <v>7</v>
      </c>
      <c r="H4" s="6">
        <v>2</v>
      </c>
    </row>
    <row r="5" spans="1:8" s="7" customFormat="1" ht="38.25" x14ac:dyDescent="0.2">
      <c r="A5" s="5" t="s">
        <v>113</v>
      </c>
      <c r="B5" s="5" t="str">
        <f t="shared" si="0"/>
        <v>3.3.90.30.28.01.0392.000002-01 - 150</v>
      </c>
      <c r="C5" s="55" t="str">
        <f t="shared" si="1"/>
        <v>CREME PROTETOR</v>
      </c>
      <c r="D5" s="5" t="s">
        <v>138</v>
      </c>
      <c r="E5" s="5" t="s">
        <v>131</v>
      </c>
      <c r="F5" s="5">
        <v>150</v>
      </c>
      <c r="G5" s="5" t="s">
        <v>7</v>
      </c>
      <c r="H5" s="6">
        <v>15</v>
      </c>
    </row>
    <row r="6" spans="1:8" s="7" customFormat="1" ht="25.5" x14ac:dyDescent="0.2">
      <c r="A6" s="5" t="s">
        <v>114</v>
      </c>
      <c r="B6" s="5" t="str">
        <f t="shared" si="0"/>
        <v>3.3.90.30.22.01.0038.000010-01 - 150</v>
      </c>
      <c r="C6" s="55" t="str">
        <f t="shared" si="1"/>
        <v>ESCOVA</v>
      </c>
      <c r="D6" s="5" t="s">
        <v>139</v>
      </c>
      <c r="E6" s="5" t="s">
        <v>129</v>
      </c>
      <c r="F6" s="5">
        <v>150</v>
      </c>
      <c r="G6" s="5" t="s">
        <v>7</v>
      </c>
      <c r="H6" s="6">
        <v>10</v>
      </c>
    </row>
    <row r="7" spans="1:8" s="7" customFormat="1" ht="38.25" x14ac:dyDescent="0.2">
      <c r="A7" s="5" t="s">
        <v>115</v>
      </c>
      <c r="B7" s="5" t="str">
        <f t="shared" si="0"/>
        <v>3.3.90.30.22.01.0011.000008-01 - 150</v>
      </c>
      <c r="C7" s="55" t="str">
        <f t="shared" si="1"/>
        <v>FLANELA LIMPEZA</v>
      </c>
      <c r="D7" s="5" t="s">
        <v>140</v>
      </c>
      <c r="E7" s="5" t="s">
        <v>129</v>
      </c>
      <c r="F7" s="5">
        <v>150</v>
      </c>
      <c r="G7" s="5" t="s">
        <v>7</v>
      </c>
      <c r="H7" s="6">
        <v>100</v>
      </c>
    </row>
    <row r="8" spans="1:8" s="7" customFormat="1" ht="25.5" x14ac:dyDescent="0.2">
      <c r="A8" s="5" t="s">
        <v>116</v>
      </c>
      <c r="B8" s="5" t="str">
        <f t="shared" si="0"/>
        <v>3.3.90.30.16.01.0043.000011-01 - 150</v>
      </c>
      <c r="C8" s="55" t="str">
        <f t="shared" si="1"/>
        <v>LÁPIS PRETO</v>
      </c>
      <c r="D8" s="5" t="s">
        <v>141</v>
      </c>
      <c r="E8" s="5" t="s">
        <v>129</v>
      </c>
      <c r="F8" s="5">
        <v>150</v>
      </c>
      <c r="G8" s="5" t="s">
        <v>7</v>
      </c>
      <c r="H8" s="6">
        <v>100</v>
      </c>
    </row>
    <row r="9" spans="1:8" s="7" customFormat="1" ht="25.5" x14ac:dyDescent="0.2">
      <c r="A9" s="5" t="s">
        <v>117</v>
      </c>
      <c r="B9" s="5" t="str">
        <f t="shared" si="0"/>
        <v>3.3.90.30.16.01.0043.000012-01 - 150</v>
      </c>
      <c r="C9" s="55" t="str">
        <f t="shared" si="1"/>
        <v>LÁPIS PRETO</v>
      </c>
      <c r="D9" s="5" t="s">
        <v>142</v>
      </c>
      <c r="E9" s="5" t="s">
        <v>129</v>
      </c>
      <c r="F9" s="5">
        <v>150</v>
      </c>
      <c r="G9" s="5" t="s">
        <v>7</v>
      </c>
      <c r="H9" s="6">
        <v>100</v>
      </c>
    </row>
    <row r="10" spans="1:8" s="7" customFormat="1" ht="38.25" x14ac:dyDescent="0.2">
      <c r="A10" s="5" t="s">
        <v>118</v>
      </c>
      <c r="B10" s="5" t="str">
        <f t="shared" si="0"/>
        <v>3.3.90.30.16.01.0008.000016-01 - 150</v>
      </c>
      <c r="C10" s="55" t="str">
        <f t="shared" si="1"/>
        <v>BORRACHA</v>
      </c>
      <c r="D10" s="5" t="s">
        <v>143</v>
      </c>
      <c r="E10" s="5" t="s">
        <v>129</v>
      </c>
      <c r="F10" s="5">
        <v>150</v>
      </c>
      <c r="G10" s="5" t="s">
        <v>7</v>
      </c>
      <c r="H10" s="6">
        <v>20</v>
      </c>
    </row>
    <row r="11" spans="1:8" s="7" customFormat="1" ht="38.25" x14ac:dyDescent="0.2">
      <c r="A11" s="5" t="s">
        <v>119</v>
      </c>
      <c r="B11" s="5" t="str">
        <f t="shared" si="0"/>
        <v>3.3.90.30.16.06.0104.000003-01 - 150</v>
      </c>
      <c r="C11" s="55" t="str">
        <f t="shared" si="1"/>
        <v>PAPEL A4</v>
      </c>
      <c r="D11" s="5" t="s">
        <v>144</v>
      </c>
      <c r="E11" s="5" t="s">
        <v>132</v>
      </c>
      <c r="F11" s="5">
        <v>150</v>
      </c>
      <c r="G11" s="5" t="s">
        <v>7</v>
      </c>
      <c r="H11" s="6">
        <v>10</v>
      </c>
    </row>
    <row r="12" spans="1:8" s="7" customFormat="1" ht="38.25" x14ac:dyDescent="0.2">
      <c r="A12" s="5" t="s">
        <v>120</v>
      </c>
      <c r="B12" s="5" t="str">
        <f t="shared" si="0"/>
        <v>3.3.90.30.16.06.0099.000003-01 - 150</v>
      </c>
      <c r="C12" s="55" t="str">
        <f t="shared" si="1"/>
        <v>PAPEL A3</v>
      </c>
      <c r="D12" s="5" t="s">
        <v>145</v>
      </c>
      <c r="E12" s="5" t="s">
        <v>132</v>
      </c>
      <c r="F12" s="5">
        <v>150</v>
      </c>
      <c r="G12" s="5" t="s">
        <v>7</v>
      </c>
      <c r="H12" s="6">
        <v>50</v>
      </c>
    </row>
    <row r="13" spans="1:8" s="7" customFormat="1" ht="25.5" x14ac:dyDescent="0.2">
      <c r="A13" s="5" t="s">
        <v>121</v>
      </c>
      <c r="B13" s="5" t="str">
        <f t="shared" si="0"/>
        <v>3.3.90.30.19.03.0021.000011-01 - 150</v>
      </c>
      <c r="C13" s="55" t="str">
        <f t="shared" si="1"/>
        <v>CAIXA ARQUIVO</v>
      </c>
      <c r="D13" s="5" t="s">
        <v>146</v>
      </c>
      <c r="E13" s="5" t="s">
        <v>129</v>
      </c>
      <c r="F13" s="5">
        <v>150</v>
      </c>
      <c r="G13" s="5" t="s">
        <v>7</v>
      </c>
      <c r="H13" s="6">
        <v>6000</v>
      </c>
    </row>
    <row r="14" spans="1:8" s="7" customFormat="1" ht="25.5" x14ac:dyDescent="0.2">
      <c r="A14" s="5" t="s">
        <v>122</v>
      </c>
      <c r="B14" s="5" t="str">
        <f t="shared" si="0"/>
        <v>3.3.90.30.19.03.0021.000012-01 - 150</v>
      </c>
      <c r="C14" s="55" t="str">
        <f t="shared" si="1"/>
        <v>CAIXA ARQUIVO</v>
      </c>
      <c r="D14" s="5" t="s">
        <v>147</v>
      </c>
      <c r="E14" s="5" t="s">
        <v>129</v>
      </c>
      <c r="F14" s="5">
        <v>150</v>
      </c>
      <c r="G14" s="5" t="s">
        <v>7</v>
      </c>
      <c r="H14" s="6">
        <v>6000</v>
      </c>
    </row>
    <row r="15" spans="1:8" s="7" customFormat="1" ht="51" x14ac:dyDescent="0.2">
      <c r="A15" s="5" t="s">
        <v>123</v>
      </c>
      <c r="B15" s="5" t="str">
        <f t="shared" si="0"/>
        <v>3.3.90.30.16.06.0107.000001-01 - 150</v>
      </c>
      <c r="C15" s="55" t="str">
        <f t="shared" si="1"/>
        <v>PAPEL</v>
      </c>
      <c r="D15" s="5" t="s">
        <v>148</v>
      </c>
      <c r="E15" s="5" t="s">
        <v>133</v>
      </c>
      <c r="F15" s="5">
        <v>150</v>
      </c>
      <c r="G15" s="5" t="s">
        <v>7</v>
      </c>
      <c r="H15" s="6">
        <v>25</v>
      </c>
    </row>
    <row r="16" spans="1:8" s="7" customFormat="1" ht="38.25" x14ac:dyDescent="0.2">
      <c r="A16" s="5" t="s">
        <v>124</v>
      </c>
      <c r="B16" s="5" t="str">
        <f t="shared" si="0"/>
        <v>3.3.90.30.16.06.0039.000028-01 - 150</v>
      </c>
      <c r="C16" s="55" t="str">
        <f t="shared" si="1"/>
        <v>PAPEL MICRO ONDULADO</v>
      </c>
      <c r="D16" s="5" t="s">
        <v>149</v>
      </c>
      <c r="E16" s="5" t="s">
        <v>134</v>
      </c>
      <c r="F16" s="5">
        <v>150</v>
      </c>
      <c r="G16" s="5" t="s">
        <v>7</v>
      </c>
      <c r="H16" s="6">
        <v>250</v>
      </c>
    </row>
    <row r="17" spans="1:8" s="7" customFormat="1" ht="25.5" x14ac:dyDescent="0.2">
      <c r="A17" s="5" t="s">
        <v>125</v>
      </c>
      <c r="B17" s="5" t="str">
        <f t="shared" si="0"/>
        <v>3.3.90.30.16.01.0045.000006-01 - 150</v>
      </c>
      <c r="C17" s="55" t="str">
        <f t="shared" si="1"/>
        <v>GRAMPO TRILHO</v>
      </c>
      <c r="D17" s="5" t="s">
        <v>150</v>
      </c>
      <c r="E17" s="5" t="s">
        <v>133</v>
      </c>
      <c r="F17" s="5">
        <v>150</v>
      </c>
      <c r="G17" s="5" t="s">
        <v>7</v>
      </c>
      <c r="H17" s="6">
        <v>100</v>
      </c>
    </row>
    <row r="18" spans="1:8" s="7" customFormat="1" ht="38.25" x14ac:dyDescent="0.2">
      <c r="A18" s="5" t="s">
        <v>126</v>
      </c>
      <c r="B18" s="5" t="str">
        <f t="shared" si="0"/>
        <v>3.3.90.30.42.02.0190.000086-01 - 150</v>
      </c>
      <c r="C18" s="55" t="str">
        <f t="shared" si="1"/>
        <v>PINCEL</v>
      </c>
      <c r="D18" s="5" t="s">
        <v>151</v>
      </c>
      <c r="E18" s="5" t="s">
        <v>129</v>
      </c>
      <c r="F18" s="5">
        <v>150</v>
      </c>
      <c r="G18" s="5" t="s">
        <v>7</v>
      </c>
      <c r="H18" s="6">
        <v>3</v>
      </c>
    </row>
    <row r="19" spans="1:8" s="7" customFormat="1" ht="38.25" x14ac:dyDescent="0.2">
      <c r="A19" s="5" t="s">
        <v>127</v>
      </c>
      <c r="B19" s="5" t="str">
        <f t="shared" si="0"/>
        <v>3.3.90.30.42.02.0190.000087-01 - 150</v>
      </c>
      <c r="C19" s="55" t="str">
        <f t="shared" si="1"/>
        <v>PINCEL</v>
      </c>
      <c r="D19" s="5" t="s">
        <v>152</v>
      </c>
      <c r="E19" s="5" t="s">
        <v>129</v>
      </c>
      <c r="F19" s="5">
        <v>150</v>
      </c>
      <c r="G19" s="5" t="s">
        <v>7</v>
      </c>
      <c r="H19" s="6">
        <v>5</v>
      </c>
    </row>
    <row r="20" spans="1:8" s="7" customFormat="1" x14ac:dyDescent="0.2">
      <c r="A20" s="5"/>
      <c r="B20" s="5"/>
      <c r="C20" s="5"/>
      <c r="D20" s="5"/>
      <c r="E20" s="5"/>
      <c r="F20" s="5"/>
      <c r="G20" s="5"/>
      <c r="H20" s="6"/>
    </row>
    <row r="21" spans="1:8" s="7" customFormat="1" x14ac:dyDescent="0.2">
      <c r="A21" s="5"/>
      <c r="B21" s="5"/>
      <c r="C21" s="5"/>
      <c r="D21" s="5"/>
      <c r="E21" s="5"/>
      <c r="F21" s="5"/>
      <c r="G21" s="5"/>
      <c r="H21" s="6"/>
    </row>
    <row r="22" spans="1:8" s="7" customFormat="1" x14ac:dyDescent="0.2">
      <c r="A22" s="5"/>
      <c r="B22" s="5"/>
      <c r="C22" s="5"/>
      <c r="D22" s="5"/>
      <c r="E22" s="5"/>
      <c r="F22" s="5"/>
      <c r="G22" s="5"/>
      <c r="H22" s="6"/>
    </row>
    <row r="23" spans="1:8" s="7" customFormat="1" x14ac:dyDescent="0.2">
      <c r="A23" s="5"/>
      <c r="B23" s="5"/>
      <c r="C23" s="5"/>
      <c r="D23" s="5"/>
      <c r="E23" s="5"/>
      <c r="F23" s="5"/>
      <c r="G23" s="5"/>
      <c r="H23" s="6"/>
    </row>
    <row r="24" spans="1:8" s="7" customFormat="1" x14ac:dyDescent="0.2">
      <c r="A24" s="5"/>
      <c r="B24" s="5"/>
      <c r="C24" s="5"/>
      <c r="D24" s="5"/>
      <c r="E24" s="5"/>
      <c r="F24" s="5"/>
      <c r="G24" s="5"/>
      <c r="H24" s="6"/>
    </row>
    <row r="25" spans="1:8" s="7" customFormat="1" x14ac:dyDescent="0.2">
      <c r="A25" s="5"/>
      <c r="B25" s="5"/>
      <c r="C25" s="5"/>
      <c r="D25" s="5"/>
      <c r="E25" s="5"/>
      <c r="F25" s="5"/>
      <c r="G25" s="5"/>
      <c r="H25" s="6"/>
    </row>
    <row r="26" spans="1:8" s="7" customFormat="1" x14ac:dyDescent="0.2">
      <c r="A26" s="5"/>
      <c r="B26" s="5"/>
      <c r="C26" s="5"/>
      <c r="D26" s="5"/>
      <c r="E26" s="5"/>
      <c r="F26" s="5"/>
      <c r="G26" s="5"/>
      <c r="H26" s="6"/>
    </row>
    <row r="27" spans="1:8" s="7" customFormat="1" x14ac:dyDescent="0.2">
      <c r="A27" s="5"/>
      <c r="B27" s="5"/>
      <c r="C27" s="5"/>
      <c r="D27" s="5"/>
      <c r="E27" s="5"/>
      <c r="F27" s="5"/>
      <c r="G27" s="5"/>
      <c r="H27" s="6"/>
    </row>
    <row r="28" spans="1:8" s="7" customFormat="1" x14ac:dyDescent="0.2">
      <c r="A28" s="5"/>
      <c r="B28" s="5"/>
      <c r="C28" s="5"/>
      <c r="D28" s="5"/>
      <c r="E28" s="5"/>
      <c r="F28" s="5"/>
      <c r="G28" s="5"/>
      <c r="H28" s="6"/>
    </row>
    <row r="29" spans="1:8" s="7" customFormat="1" x14ac:dyDescent="0.2">
      <c r="A29" s="5"/>
      <c r="B29" s="5"/>
      <c r="C29" s="5"/>
      <c r="D29" s="5"/>
      <c r="E29" s="5"/>
      <c r="F29" s="5"/>
      <c r="G29" s="5"/>
      <c r="H29" s="6"/>
    </row>
    <row r="30" spans="1:8" s="7" customFormat="1" x14ac:dyDescent="0.2">
      <c r="A30" s="5"/>
      <c r="B30" s="5"/>
      <c r="C30" s="5"/>
      <c r="D30" s="5"/>
      <c r="E30" s="5"/>
      <c r="F30" s="5"/>
      <c r="G30" s="5"/>
      <c r="H30" s="6"/>
    </row>
    <row r="31" spans="1:8" s="7" customFormat="1" x14ac:dyDescent="0.2">
      <c r="A31" s="5"/>
      <c r="B31" s="5"/>
      <c r="C31" s="5"/>
      <c r="D31" s="5"/>
      <c r="E31" s="5"/>
      <c r="F31" s="5"/>
      <c r="G31" s="5"/>
      <c r="H31" s="6"/>
    </row>
    <row r="32" spans="1:8" s="7" customFormat="1" x14ac:dyDescent="0.2">
      <c r="A32" s="5"/>
      <c r="B32" s="5"/>
      <c r="C32" s="5"/>
      <c r="D32" s="5"/>
      <c r="E32" s="5"/>
      <c r="F32" s="5"/>
      <c r="G32" s="5"/>
      <c r="H32" s="6"/>
    </row>
    <row r="33" spans="1:8" s="7" customFormat="1" x14ac:dyDescent="0.2">
      <c r="A33" s="5"/>
      <c r="B33" s="5"/>
      <c r="C33" s="5"/>
      <c r="D33" s="5"/>
      <c r="E33" s="5"/>
      <c r="F33" s="5"/>
      <c r="G33" s="5"/>
      <c r="H33" s="6"/>
    </row>
    <row r="34" spans="1:8" s="7" customFormat="1" x14ac:dyDescent="0.2">
      <c r="A34" s="5"/>
      <c r="B34" s="5"/>
      <c r="C34" s="5"/>
      <c r="D34" s="5"/>
      <c r="E34" s="5"/>
      <c r="F34" s="5"/>
      <c r="G34" s="5"/>
      <c r="H34" s="6"/>
    </row>
    <row r="35" spans="1:8" s="7" customFormat="1" x14ac:dyDescent="0.2">
      <c r="A35" s="5"/>
      <c r="B35" s="5"/>
      <c r="C35" s="5"/>
      <c r="D35" s="5"/>
      <c r="E35" s="5"/>
      <c r="F35" s="5"/>
      <c r="G35" s="5"/>
      <c r="H35" s="6"/>
    </row>
    <row r="36" spans="1:8" s="7" customFormat="1" x14ac:dyDescent="0.2">
      <c r="A36" s="5"/>
      <c r="B36" s="5"/>
      <c r="C36" s="5"/>
      <c r="D36" s="5"/>
      <c r="E36" s="5"/>
      <c r="F36" s="5"/>
      <c r="G36" s="5"/>
      <c r="H36" s="6"/>
    </row>
    <row r="37" spans="1:8" s="7" customFormat="1" x14ac:dyDescent="0.2">
      <c r="A37" s="5"/>
      <c r="B37" s="5"/>
      <c r="C37" s="5"/>
      <c r="D37" s="5"/>
      <c r="E37" s="5"/>
      <c r="F37" s="5"/>
      <c r="G37" s="5"/>
      <c r="H37" s="6"/>
    </row>
    <row r="38" spans="1:8" s="7" customFormat="1" x14ac:dyDescent="0.2">
      <c r="A38" s="5"/>
      <c r="B38" s="5"/>
      <c r="C38" s="5"/>
      <c r="D38" s="5"/>
      <c r="E38" s="5"/>
      <c r="F38" s="5"/>
      <c r="G38" s="5"/>
      <c r="H38" s="6"/>
    </row>
    <row r="39" spans="1:8" s="7" customFormat="1" x14ac:dyDescent="0.2">
      <c r="A39" s="5"/>
      <c r="B39" s="5"/>
      <c r="C39" s="5"/>
      <c r="D39" s="5"/>
      <c r="E39" s="5"/>
      <c r="F39" s="5"/>
      <c r="G39" s="5"/>
      <c r="H39" s="6"/>
    </row>
    <row r="40" spans="1:8" s="7" customFormat="1" x14ac:dyDescent="0.2">
      <c r="A40" s="5"/>
      <c r="B40" s="5"/>
      <c r="C40" s="5"/>
      <c r="D40" s="5"/>
      <c r="E40" s="5"/>
      <c r="F40" s="5"/>
      <c r="G40" s="5"/>
      <c r="H40" s="6"/>
    </row>
    <row r="41" spans="1:8" s="7" customFormat="1" x14ac:dyDescent="0.2">
      <c r="A41" s="5"/>
      <c r="B41" s="5"/>
      <c r="C41" s="5"/>
      <c r="D41" s="5"/>
      <c r="E41" s="5"/>
      <c r="F41" s="5"/>
      <c r="G41" s="5"/>
      <c r="H41" s="6"/>
    </row>
    <row r="42" spans="1:8" s="7" customFormat="1" x14ac:dyDescent="0.2">
      <c r="A42" s="5"/>
      <c r="B42" s="5"/>
      <c r="C42" s="5"/>
      <c r="D42" s="5"/>
      <c r="E42" s="5"/>
      <c r="F42" s="5"/>
      <c r="G42" s="5"/>
      <c r="H42" s="6"/>
    </row>
    <row r="43" spans="1:8" s="7" customFormat="1" x14ac:dyDescent="0.2">
      <c r="A43" s="5"/>
      <c r="B43" s="5"/>
      <c r="C43" s="5"/>
      <c r="D43" s="5"/>
      <c r="E43" s="5"/>
      <c r="F43" s="5"/>
      <c r="G43" s="5"/>
      <c r="H43" s="6"/>
    </row>
    <row r="44" spans="1:8" s="7" customFormat="1" x14ac:dyDescent="0.2">
      <c r="A44" s="5"/>
      <c r="B44" s="5"/>
      <c r="C44" s="5"/>
      <c r="D44" s="5"/>
      <c r="E44" s="5"/>
      <c r="F44" s="5"/>
      <c r="G44" s="5"/>
      <c r="H44" s="6"/>
    </row>
    <row r="45" spans="1:8" s="7" customFormat="1" x14ac:dyDescent="0.2">
      <c r="A45" s="5"/>
      <c r="B45" s="5"/>
      <c r="C45" s="5"/>
      <c r="D45" s="5"/>
      <c r="E45" s="5"/>
      <c r="F45" s="5"/>
      <c r="G45" s="5"/>
      <c r="H45" s="6"/>
    </row>
    <row r="46" spans="1:8" s="7" customFormat="1" x14ac:dyDescent="0.2">
      <c r="A46" s="5"/>
      <c r="B46" s="5"/>
      <c r="C46" s="5"/>
      <c r="D46" s="5"/>
      <c r="E46" s="5"/>
      <c r="F46" s="5"/>
      <c r="G46" s="5"/>
      <c r="H46" s="6"/>
    </row>
    <row r="47" spans="1:8" s="7" customFormat="1" x14ac:dyDescent="0.2">
      <c r="A47" s="5"/>
      <c r="B47" s="5"/>
      <c r="C47" s="5"/>
      <c r="D47" s="5"/>
      <c r="E47" s="5"/>
      <c r="F47" s="5"/>
      <c r="G47" s="5"/>
      <c r="H47" s="6"/>
    </row>
    <row r="48" spans="1:8" s="7" customFormat="1" x14ac:dyDescent="0.2">
      <c r="A48" s="5"/>
      <c r="B48" s="5"/>
      <c r="C48" s="5"/>
      <c r="D48" s="5"/>
      <c r="E48" s="5"/>
      <c r="F48" s="5"/>
      <c r="G48" s="5"/>
      <c r="H48" s="6"/>
    </row>
    <row r="49" spans="1:8" s="7" customFormat="1" x14ac:dyDescent="0.2">
      <c r="A49" s="5"/>
      <c r="B49" s="5"/>
      <c r="C49" s="5"/>
      <c r="D49" s="5"/>
      <c r="E49" s="5"/>
      <c r="F49" s="5"/>
      <c r="G49" s="5"/>
      <c r="H49" s="6"/>
    </row>
    <row r="50" spans="1:8" s="7" customFormat="1" x14ac:dyDescent="0.2">
      <c r="A50" s="5"/>
      <c r="B50" s="5"/>
      <c r="C50" s="5"/>
      <c r="D50" s="5"/>
      <c r="E50" s="5"/>
      <c r="F50" s="5"/>
      <c r="G50" s="5"/>
      <c r="H50" s="6"/>
    </row>
    <row r="51" spans="1:8" s="7" customFormat="1" x14ac:dyDescent="0.2">
      <c r="A51" s="5"/>
      <c r="B51" s="5"/>
      <c r="C51" s="5"/>
      <c r="D51" s="5"/>
      <c r="E51" s="5"/>
      <c r="F51" s="5"/>
      <c r="G51" s="5"/>
      <c r="H51" s="6"/>
    </row>
    <row r="52" spans="1:8" s="7" customFormat="1" x14ac:dyDescent="0.2">
      <c r="A52" s="5"/>
      <c r="B52" s="5"/>
      <c r="C52" s="5"/>
      <c r="D52" s="5"/>
      <c r="E52" s="5"/>
      <c r="F52" s="5"/>
      <c r="G52" s="5"/>
      <c r="H52" s="6"/>
    </row>
    <row r="53" spans="1:8" s="7" customFormat="1" x14ac:dyDescent="0.2">
      <c r="A53" s="5"/>
      <c r="B53" s="5"/>
      <c r="C53" s="5"/>
      <c r="D53" s="5"/>
      <c r="E53" s="5"/>
      <c r="F53" s="5"/>
      <c r="G53" s="5"/>
      <c r="H53" s="6"/>
    </row>
    <row r="54" spans="1:8" s="7" customFormat="1" x14ac:dyDescent="0.2">
      <c r="A54" s="5"/>
      <c r="B54" s="5"/>
      <c r="C54" s="5"/>
      <c r="D54" s="5"/>
      <c r="E54" s="5"/>
      <c r="F54" s="5"/>
      <c r="G54" s="5"/>
      <c r="H54" s="6"/>
    </row>
    <row r="55" spans="1:8" s="7" customFormat="1" x14ac:dyDescent="0.2">
      <c r="A55" s="5"/>
      <c r="B55" s="5"/>
      <c r="C55" s="5"/>
      <c r="D55" s="5"/>
      <c r="E55" s="5"/>
      <c r="F55" s="5"/>
      <c r="G55" s="5"/>
      <c r="H55" s="6"/>
    </row>
    <row r="56" spans="1:8" s="7" customFormat="1" x14ac:dyDescent="0.2">
      <c r="A56" s="5"/>
      <c r="B56" s="5"/>
      <c r="C56" s="5"/>
      <c r="D56" s="5"/>
      <c r="E56" s="5"/>
      <c r="F56" s="5"/>
      <c r="G56" s="5"/>
      <c r="H56" s="6"/>
    </row>
    <row r="57" spans="1:8" s="7" customFormat="1" x14ac:dyDescent="0.2">
      <c r="A57" s="5"/>
      <c r="B57" s="5"/>
      <c r="C57" s="5"/>
      <c r="D57" s="5"/>
      <c r="E57" s="5"/>
      <c r="F57" s="5"/>
      <c r="G57" s="5"/>
      <c r="H57" s="6"/>
    </row>
    <row r="58" spans="1:8" s="7" customFormat="1" x14ac:dyDescent="0.2">
      <c r="A58" s="5"/>
      <c r="B58" s="5"/>
      <c r="C58" s="5"/>
      <c r="D58" s="5"/>
      <c r="E58" s="5"/>
      <c r="F58" s="5"/>
      <c r="G58" s="5"/>
      <c r="H58" s="6"/>
    </row>
    <row r="59" spans="1:8" s="7" customFormat="1" x14ac:dyDescent="0.2">
      <c r="A59" s="5"/>
      <c r="B59" s="5"/>
      <c r="C59" s="5"/>
      <c r="D59" s="5"/>
      <c r="E59" s="5"/>
      <c r="F59" s="5"/>
      <c r="G59" s="5"/>
      <c r="H59" s="6"/>
    </row>
    <row r="60" spans="1:8" s="7" customFormat="1" x14ac:dyDescent="0.2">
      <c r="A60" s="5"/>
      <c r="B60" s="5"/>
      <c r="C60" s="5"/>
      <c r="D60" s="5"/>
      <c r="E60" s="5"/>
      <c r="F60" s="5"/>
      <c r="G60" s="5"/>
      <c r="H60" s="6"/>
    </row>
    <row r="61" spans="1:8" s="7" customFormat="1" x14ac:dyDescent="0.2">
      <c r="A61" s="5"/>
      <c r="B61" s="5"/>
      <c r="C61" s="5"/>
      <c r="D61" s="5"/>
      <c r="E61" s="5"/>
      <c r="F61" s="5"/>
      <c r="G61" s="5"/>
      <c r="H61" s="6"/>
    </row>
    <row r="62" spans="1:8" s="7" customFormat="1" x14ac:dyDescent="0.2">
      <c r="A62" s="5"/>
      <c r="B62" s="5"/>
      <c r="C62" s="5"/>
      <c r="D62" s="5"/>
      <c r="E62" s="5"/>
      <c r="F62" s="5"/>
      <c r="G62" s="5"/>
      <c r="H62" s="6"/>
    </row>
    <row r="63" spans="1:8" s="7" customFormat="1" x14ac:dyDescent="0.2">
      <c r="A63" s="5"/>
      <c r="B63" s="5"/>
      <c r="C63" s="5"/>
      <c r="D63" s="5"/>
      <c r="E63" s="5"/>
      <c r="F63" s="5"/>
      <c r="G63" s="5"/>
      <c r="H63" s="6"/>
    </row>
    <row r="64" spans="1:8" s="7" customFormat="1" x14ac:dyDescent="0.2">
      <c r="A64" s="5"/>
      <c r="B64" s="5"/>
      <c r="C64" s="5"/>
      <c r="D64" s="5"/>
      <c r="E64" s="5"/>
      <c r="F64" s="5"/>
      <c r="G64" s="5"/>
      <c r="H64" s="6"/>
    </row>
    <row r="65" spans="1:8" s="7" customFormat="1" x14ac:dyDescent="0.2">
      <c r="A65" s="5"/>
      <c r="B65" s="5"/>
      <c r="C65" s="5"/>
      <c r="D65" s="5"/>
      <c r="E65" s="5"/>
      <c r="F65" s="5"/>
      <c r="G65" s="5"/>
      <c r="H65" s="6"/>
    </row>
    <row r="66" spans="1:8" s="7" customFormat="1" x14ac:dyDescent="0.2">
      <c r="A66" s="5"/>
      <c r="B66" s="5"/>
      <c r="C66" s="5"/>
      <c r="D66" s="5"/>
      <c r="E66" s="5"/>
      <c r="F66" s="5"/>
      <c r="G66" s="5"/>
      <c r="H66" s="6"/>
    </row>
    <row r="67" spans="1:8" s="7" customFormat="1" x14ac:dyDescent="0.2">
      <c r="A67" s="5"/>
      <c r="B67" s="5"/>
      <c r="C67" s="5"/>
      <c r="D67" s="5"/>
      <c r="E67" s="5"/>
      <c r="F67" s="5"/>
      <c r="G67" s="5"/>
      <c r="H67" s="6"/>
    </row>
    <row r="68" spans="1:8" s="7" customFormat="1" x14ac:dyDescent="0.2">
      <c r="A68" s="5"/>
      <c r="B68" s="5"/>
      <c r="C68" s="5"/>
      <c r="D68" s="5"/>
      <c r="E68" s="5"/>
      <c r="F68" s="5"/>
      <c r="G68" s="5"/>
      <c r="H68" s="6"/>
    </row>
    <row r="69" spans="1:8" s="7" customFormat="1" x14ac:dyDescent="0.2">
      <c r="A69" s="5"/>
      <c r="B69" s="5"/>
      <c r="C69" s="5"/>
      <c r="D69" s="5"/>
      <c r="E69" s="5"/>
      <c r="F69" s="5"/>
      <c r="G69" s="5"/>
      <c r="H69" s="6"/>
    </row>
    <row r="70" spans="1:8" s="7" customFormat="1" x14ac:dyDescent="0.2">
      <c r="A70" s="5"/>
      <c r="B70" s="5"/>
      <c r="C70" s="5"/>
      <c r="D70" s="5"/>
      <c r="E70" s="5"/>
      <c r="F70" s="5"/>
      <c r="G70" s="5"/>
      <c r="H70" s="6"/>
    </row>
    <row r="71" spans="1:8" s="7" customFormat="1" x14ac:dyDescent="0.2">
      <c r="A71" s="5"/>
      <c r="B71" s="5"/>
      <c r="C71" s="5"/>
      <c r="D71" s="5"/>
      <c r="E71" s="5"/>
      <c r="F71" s="5"/>
      <c r="G71" s="5"/>
      <c r="H71" s="6"/>
    </row>
    <row r="72" spans="1:8" s="7" customFormat="1" x14ac:dyDescent="0.2">
      <c r="A72" s="5"/>
      <c r="B72" s="5"/>
      <c r="C72" s="5"/>
      <c r="D72" s="5"/>
      <c r="E72" s="5"/>
      <c r="F72" s="5"/>
      <c r="G72" s="5"/>
      <c r="H72" s="6"/>
    </row>
    <row r="73" spans="1:8" s="7" customFormat="1" x14ac:dyDescent="0.2">
      <c r="A73" s="5"/>
      <c r="B73" s="5"/>
      <c r="C73" s="5"/>
      <c r="D73" s="5"/>
      <c r="E73" s="5"/>
      <c r="F73" s="5"/>
      <c r="G73" s="5"/>
      <c r="H73" s="6"/>
    </row>
    <row r="74" spans="1:8" s="7" customFormat="1" x14ac:dyDescent="0.2">
      <c r="A74" s="5"/>
      <c r="B74" s="5"/>
      <c r="C74" s="5"/>
      <c r="D74" s="5"/>
      <c r="E74" s="5"/>
      <c r="F74" s="5"/>
      <c r="G74" s="5"/>
      <c r="H74" s="6"/>
    </row>
    <row r="75" spans="1:8" s="7" customFormat="1" x14ac:dyDescent="0.2">
      <c r="A75" s="5"/>
      <c r="B75" s="5"/>
      <c r="C75" s="5"/>
      <c r="D75" s="5"/>
      <c r="E75" s="5"/>
      <c r="F75" s="5"/>
      <c r="G75" s="5"/>
      <c r="H75" s="6"/>
    </row>
    <row r="76" spans="1:8" s="7" customFormat="1" x14ac:dyDescent="0.2">
      <c r="A76" s="5"/>
      <c r="B76" s="5"/>
      <c r="C76" s="5"/>
      <c r="D76" s="5"/>
      <c r="E76" s="5"/>
      <c r="F76" s="5"/>
      <c r="G76" s="5"/>
      <c r="H76" s="6"/>
    </row>
    <row r="77" spans="1:8" s="7" customFormat="1" x14ac:dyDescent="0.2">
      <c r="A77" s="5"/>
      <c r="B77" s="5"/>
      <c r="C77" s="5"/>
      <c r="D77" s="5"/>
      <c r="E77" s="5"/>
      <c r="F77" s="5"/>
      <c r="G77" s="5"/>
      <c r="H77" s="6"/>
    </row>
  </sheetData>
  <sheetProtection algorithmName="SHA-512" hashValue="zhKXvVoWEsxZDpf312drHhQxkh7pcMezBiDUGY+DMPhCZnhlxh5yhufeJEpsysXzJMlHSzAzbN3MsqK8zPvRxw==" saltValue="wP9+Pz6oisOfn96Ti73OYw==" spinCount="100000" sheet="1" objects="1" scenarios="1"/>
  <autoFilter ref="A1:H77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E1" workbookViewId="0">
      <selection activeCell="L7" sqref="L7"/>
    </sheetView>
  </sheetViews>
  <sheetFormatPr defaultRowHeight="15" x14ac:dyDescent="0.25"/>
  <cols>
    <col min="1" max="1" width="9.140625" style="10" hidden="1" customWidth="1"/>
    <col min="2" max="2" width="40" style="10" hidden="1" customWidth="1"/>
    <col min="3" max="3" width="13.28515625" style="10" hidden="1" customWidth="1"/>
    <col min="4" max="4" width="28.28515625" style="10" hidden="1" customWidth="1"/>
    <col min="5" max="5" width="7.5703125" style="10" bestFit="1" customWidth="1"/>
    <col min="6" max="6" width="33.7109375" style="10" customWidth="1"/>
    <col min="7" max="7" width="33" style="10" customWidth="1"/>
    <col min="8" max="8" width="53" style="10" bestFit="1" customWidth="1"/>
    <col min="9" max="9" width="8.28515625" style="10" hidden="1" customWidth="1"/>
    <col min="10" max="10" width="8.42578125" style="10" hidden="1" customWidth="1"/>
    <col min="11" max="11" width="12.140625" style="10" customWidth="1"/>
    <col min="12" max="12" width="11.28515625" style="10" customWidth="1"/>
    <col min="13" max="13" width="11" style="10" customWidth="1"/>
    <col min="14" max="14" width="10" style="10" customWidth="1"/>
    <col min="15" max="15" width="24.5703125" style="10" bestFit="1" customWidth="1"/>
    <col min="16" max="16384" width="9.140625" style="10"/>
  </cols>
  <sheetData>
    <row r="1" spans="1:16" ht="21" x14ac:dyDescent="0.35">
      <c r="E1" s="39" t="s">
        <v>8</v>
      </c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15.75" x14ac:dyDescent="0.25">
      <c r="E2" s="42" t="s">
        <v>154</v>
      </c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 ht="16.5" thickBot="1" x14ac:dyDescent="0.3">
      <c r="C3" s="18"/>
      <c r="E3" s="45" t="s">
        <v>155</v>
      </c>
      <c r="F3" s="46"/>
      <c r="G3" s="46"/>
      <c r="H3" s="46"/>
      <c r="I3" s="46"/>
      <c r="J3" s="46"/>
      <c r="K3" s="46"/>
      <c r="L3" s="46"/>
      <c r="M3" s="46"/>
      <c r="N3" s="46"/>
      <c r="O3" s="47"/>
      <c r="P3" s="11"/>
    </row>
    <row r="4" spans="1:16" ht="68.25" customHeight="1" thickBot="1" x14ac:dyDescent="0.3">
      <c r="E4" s="48" t="s">
        <v>9</v>
      </c>
      <c r="F4" s="49"/>
      <c r="G4" s="12"/>
      <c r="H4" s="73" t="str">
        <f>IFERROR(IF(G4="","← DIGITE O CÓDIGO DO SEU ÓRGÃO",VLOOKUP(G4,'CÓDIGO DOS ÓRGÃOS'!A:B,2,FALSE)),"Código não encontrado. Preenchimento Obrigatório. Verifique abaixo na aba CÓDIGO DOS ÓRGÃOS")</f>
        <v>← DIGITE O CÓDIGO DO SEU ÓRGÃO</v>
      </c>
      <c r="I4" s="13"/>
      <c r="J4" s="14"/>
      <c r="K4" s="50">
        <f>COUNT(M7:M24)</f>
        <v>0</v>
      </c>
      <c r="L4" s="51"/>
      <c r="M4" s="52"/>
      <c r="N4" s="53">
        <f>COUNTBLANK(M7:M24)</f>
        <v>18</v>
      </c>
      <c r="O4" s="54"/>
      <c r="P4" s="15"/>
    </row>
    <row r="5" spans="1:16" ht="51" customHeight="1" thickBot="1" x14ac:dyDescent="0.3">
      <c r="E5" s="56" t="s">
        <v>10</v>
      </c>
      <c r="F5" s="57"/>
      <c r="G5" s="58"/>
      <c r="H5" s="59"/>
      <c r="I5" s="13"/>
      <c r="J5" s="16"/>
      <c r="K5" s="60"/>
      <c r="L5" s="61"/>
      <c r="M5" s="62"/>
      <c r="N5" s="63"/>
      <c r="O5" s="64"/>
      <c r="P5" s="15"/>
    </row>
    <row r="6" spans="1:16" ht="45" x14ac:dyDescent="0.25">
      <c r="A6" s="17" t="s">
        <v>11</v>
      </c>
      <c r="B6" s="17" t="s">
        <v>12</v>
      </c>
      <c r="C6" s="17" t="s">
        <v>13</v>
      </c>
      <c r="D6" s="17" t="s">
        <v>14</v>
      </c>
      <c r="E6" s="65" t="s">
        <v>15</v>
      </c>
      <c r="F6" s="66" t="s">
        <v>16</v>
      </c>
      <c r="G6" s="66" t="s">
        <v>2</v>
      </c>
      <c r="H6" s="66" t="s">
        <v>17</v>
      </c>
      <c r="I6" s="66" t="s">
        <v>18</v>
      </c>
      <c r="J6" s="66" t="s">
        <v>19</v>
      </c>
      <c r="K6" s="66" t="s">
        <v>20</v>
      </c>
      <c r="L6" s="66" t="s">
        <v>153</v>
      </c>
      <c r="M6" s="67" t="s">
        <v>21</v>
      </c>
      <c r="N6" s="66" t="s">
        <v>22</v>
      </c>
      <c r="O6" s="68" t="s">
        <v>23</v>
      </c>
    </row>
    <row r="7" spans="1:16" ht="45" x14ac:dyDescent="0.25">
      <c r="A7" s="10">
        <f>$G$4</f>
        <v>0</v>
      </c>
      <c r="B7" s="10" t="str">
        <f>$H$4</f>
        <v>← DIGITE O CÓDIGO DO SEU ÓRGÃO</v>
      </c>
      <c r="C7" s="18">
        <f>ROUNDUP(M7, 0)</f>
        <v>0</v>
      </c>
      <c r="D7" s="10" t="str">
        <f>F7</f>
        <v>3.3.90.30.16.01.0273.000001-01 </v>
      </c>
      <c r="E7" s="19">
        <v>1</v>
      </c>
      <c r="F7" s="20" t="s">
        <v>110</v>
      </c>
      <c r="G7" s="21" t="str">
        <f>VLOOKUP(F7,'Base de Dados '!A:C,3,FALSE)</f>
        <v>LUPA</v>
      </c>
      <c r="H7" s="21" t="str">
        <f>VLOOKUP(F7,'Base de Dados '!A:D,4,FALSE)</f>
        <v>LUPA,Descrição: de mão, aumento de 6x, 60mm de diâmetro, com cabo de madeira medindo 10cm de comprimento.</v>
      </c>
      <c r="I7" s="22">
        <f>COUNTIF('Base de Dados '!A:A,'Respostas Órgãos'!F7)</f>
        <v>1</v>
      </c>
      <c r="J7" s="22">
        <f>SUMIF('Base de Dados '!A:A,'Respostas Órgãos'!F7,'Base de Dados '!H:H)</f>
        <v>5</v>
      </c>
      <c r="K7" s="23" t="str">
        <f>VLOOKUP(F7,'Base de Dados '!A:E,5,FALSE)</f>
        <v>Unidade</v>
      </c>
      <c r="L7" s="24">
        <f>SUMIF('Base de Dados '!B:B,'Respostas Órgãos'!F7&amp;" - "&amp;'Respostas Órgãos'!$G$4,'Base de Dados '!H:H)</f>
        <v>0</v>
      </c>
      <c r="M7" s="25"/>
      <c r="N7" s="26">
        <f>M7-L7</f>
        <v>0</v>
      </c>
      <c r="O7" s="27" t="str">
        <f>IF(ISERROR((M7-L7)/L7),"Sem histórico de consumo",(M7-L7)/L7)</f>
        <v>Sem histórico de consumo</v>
      </c>
    </row>
    <row r="8" spans="1:16" ht="45" x14ac:dyDescent="0.25">
      <c r="A8" s="10">
        <f>$G$4</f>
        <v>0</v>
      </c>
      <c r="B8" s="10" t="str">
        <f>$H$4</f>
        <v>← DIGITE O CÓDIGO DO SEU ÓRGÃO</v>
      </c>
      <c r="C8" s="18">
        <f t="shared" ref="C8:C11" si="0">ROUNDUP(M8, 0)</f>
        <v>0</v>
      </c>
      <c r="D8" s="10" t="str">
        <f>F8</f>
        <v>3.3.90.30.19.01.0047.000001-01</v>
      </c>
      <c r="E8" s="19">
        <v>2</v>
      </c>
      <c r="F8" s="20" t="s">
        <v>111</v>
      </c>
      <c r="G8" s="21" t="str">
        <f>VLOOKUP(F8,'Base de Dados '!A:C,3,FALSE)</f>
        <v>FILME DE POLIÉSTER</v>
      </c>
      <c r="H8" s="21" t="str">
        <f>VLOOKUP(F8,'Base de Dados '!A:D,4,FALSE)</f>
        <v>FILME DE POLIÉSTER,Descrição: cristal, alta transparência, livre de PVC e livre de ácidos, 75 micras, Unidade de Fornecimento: rolo medindo 100 x 50cm.</v>
      </c>
      <c r="I8" s="22">
        <f>COUNTIF('Base de Dados '!A:A,'Respostas Órgãos'!F8)</f>
        <v>1</v>
      </c>
      <c r="J8" s="22">
        <f>SUMIF('Base de Dados '!A:A,'Respostas Órgãos'!F8,'Base de Dados '!H:H)</f>
        <v>1</v>
      </c>
      <c r="K8" s="23" t="str">
        <f>VLOOKUP(F8,'Base de Dados '!A:E,5,FALSE)</f>
        <v>Rolo</v>
      </c>
      <c r="L8" s="24">
        <f>SUMIF('Base de Dados '!B:B,'Respostas Órgãos'!F8&amp;" - "&amp;'Respostas Órgãos'!$G$4,'Base de Dados '!H:H)</f>
        <v>0</v>
      </c>
      <c r="M8" s="25"/>
      <c r="N8" s="26">
        <f>M8-L8</f>
        <v>0</v>
      </c>
      <c r="O8" s="27" t="str">
        <f>IF(ISERROR((M8-L8)/L8),"Sem histórico de consumo",(M8-L8)/L8)</f>
        <v>Sem histórico de consumo</v>
      </c>
    </row>
    <row r="9" spans="1:16" ht="30" x14ac:dyDescent="0.25">
      <c r="A9" s="10">
        <f t="shared" ref="A9:A24" si="1">$G$4</f>
        <v>0</v>
      </c>
      <c r="B9" s="10" t="str">
        <f t="shared" ref="B9:B24" si="2">$H$4</f>
        <v>← DIGITE O CÓDIGO DO SEU ÓRGÃO</v>
      </c>
      <c r="C9" s="18">
        <f t="shared" si="0"/>
        <v>0</v>
      </c>
      <c r="D9" s="10" t="str">
        <f t="shared" ref="D9:D11" si="3">F9</f>
        <v>3.3.90.30.42.01.0007.000017-01</v>
      </c>
      <c r="E9" s="19">
        <v>3</v>
      </c>
      <c r="F9" s="20" t="s">
        <v>112</v>
      </c>
      <c r="G9" s="21" t="str">
        <f>VLOOKUP(F9,'Base de Dados '!A:C,3,FALSE)</f>
        <v>TRENA</v>
      </c>
      <c r="H9" s="21" t="str">
        <f>VLOOKUP(F9,'Base de Dados '!A:D,4,FALSE)</f>
        <v>TRENA,Material: fita em aço temperado, medindo 25mm de largura e 10 metros de comprimento.</v>
      </c>
      <c r="I9" s="22">
        <f>COUNTIF('Base de Dados '!A:A,'Respostas Órgãos'!F9)</f>
        <v>1</v>
      </c>
      <c r="J9" s="22">
        <f>SUMIF('Base de Dados '!A:A,'Respostas Órgãos'!F9,'Base de Dados '!H:H)</f>
        <v>2</v>
      </c>
      <c r="K9" s="23" t="str">
        <f>VLOOKUP(F9,'Base de Dados '!A:E,5,FALSE)</f>
        <v>Unidade</v>
      </c>
      <c r="L9" s="24">
        <f>SUMIF('Base de Dados '!B:B,'Respostas Órgãos'!F9&amp;" - "&amp;'Respostas Órgãos'!$G$4,'Base de Dados '!H:H)</f>
        <v>0</v>
      </c>
      <c r="M9" s="25"/>
      <c r="N9" s="26">
        <f>M9-L9</f>
        <v>0</v>
      </c>
      <c r="O9" s="27" t="str">
        <f>IF(ISERROR((M9-L9)/L9),"Sem histórico de consumo",(M9-L9)/L9)</f>
        <v>Sem histórico de consumo</v>
      </c>
    </row>
    <row r="10" spans="1:16" ht="60" x14ac:dyDescent="0.25">
      <c r="A10" s="10">
        <f t="shared" si="1"/>
        <v>0</v>
      </c>
      <c r="B10" s="10" t="str">
        <f t="shared" si="2"/>
        <v>← DIGITE O CÓDIGO DO SEU ÓRGÃO</v>
      </c>
      <c r="C10" s="18">
        <f t="shared" si="0"/>
        <v>0</v>
      </c>
      <c r="D10" s="10" t="str">
        <f t="shared" si="3"/>
        <v>3.3.90.30.28.01.0392.000002-01</v>
      </c>
      <c r="E10" s="19">
        <v>4</v>
      </c>
      <c r="F10" s="20" t="s">
        <v>113</v>
      </c>
      <c r="G10" s="21" t="str">
        <f>VLOOKUP(F10,'Base de Dados '!A:C,3,FALSE)</f>
        <v>CREME PROTETOR</v>
      </c>
      <c r="H10" s="21" t="str">
        <f>VLOOKUP(F10,'Base de Dados '!A:D,4,FALSE)</f>
        <v>CREME PROTETOR,Indicação: proteção da pele contra agentes químicos, grupo 3, resistente a água, óleo e pintura, com ação bacteriostática, Unidade De Fornecimento: embalagem com 200g.</v>
      </c>
      <c r="I10" s="22">
        <f>COUNTIF('Base de Dados '!A:A,'Respostas Órgãos'!F10)</f>
        <v>1</v>
      </c>
      <c r="J10" s="22">
        <f>SUMIF('Base de Dados '!A:A,'Respostas Órgãos'!F10,'Base de Dados '!H:H)</f>
        <v>15</v>
      </c>
      <c r="K10" s="23" t="str">
        <f>VLOOKUP(F10,'Base de Dados '!A:E,5,FALSE)</f>
        <v>Embalagem</v>
      </c>
      <c r="L10" s="24">
        <f>SUMIF('Base de Dados '!B:B,'Respostas Órgãos'!F10&amp;" - "&amp;'Respostas Órgãos'!$G$4,'Base de Dados '!H:H)</f>
        <v>0</v>
      </c>
      <c r="M10" s="25"/>
      <c r="N10" s="26">
        <f>M10-L10</f>
        <v>0</v>
      </c>
      <c r="O10" s="27" t="str">
        <f>IF(ISERROR((M10-L10)/L10),"Sem histórico de consumo",(M10-L10)/L10)</f>
        <v>Sem histórico de consumo</v>
      </c>
    </row>
    <row r="11" spans="1:16" ht="30" x14ac:dyDescent="0.25">
      <c r="A11" s="10">
        <f t="shared" si="1"/>
        <v>0</v>
      </c>
      <c r="B11" s="10" t="str">
        <f t="shared" si="2"/>
        <v>← DIGITE O CÓDIGO DO SEU ÓRGÃO</v>
      </c>
      <c r="C11" s="18">
        <f t="shared" si="0"/>
        <v>0</v>
      </c>
      <c r="D11" s="10" t="str">
        <f t="shared" si="3"/>
        <v>3.3.90.30.22.01.0038.000010-01</v>
      </c>
      <c r="E11" s="19">
        <v>5</v>
      </c>
      <c r="F11" s="20" t="s">
        <v>114</v>
      </c>
      <c r="G11" s="21" t="str">
        <f>VLOOKUP(F11,'Base de Dados '!A:C,3,FALSE)</f>
        <v>ESCOVA</v>
      </c>
      <c r="H11" s="21" t="str">
        <f>VLOOKUP(F11,'Base de Dados '!A:D,4,FALSE)</f>
        <v>ESCOVA,Aplicação: para limpeza, tipo juba, com cerdas naturais, cabo de madeira de 30 cm de comprimento.</v>
      </c>
      <c r="I11" s="22">
        <f>COUNTIF('Base de Dados '!A:A,'Respostas Órgãos'!F11)</f>
        <v>1</v>
      </c>
      <c r="J11" s="22">
        <f>SUMIF('Base de Dados '!A:A,'Respostas Órgãos'!F11,'Base de Dados '!H:H)</f>
        <v>10</v>
      </c>
      <c r="K11" s="23" t="str">
        <f>VLOOKUP(F11,'Base de Dados '!A:E,5,FALSE)</f>
        <v>Unidade</v>
      </c>
      <c r="L11" s="24">
        <f>SUMIF('Base de Dados '!B:B,'Respostas Órgãos'!F11&amp;" - "&amp;'Respostas Órgãos'!$G$4,'Base de Dados '!H:H)</f>
        <v>0</v>
      </c>
      <c r="M11" s="25"/>
      <c r="N11" s="26">
        <f>M11-L11</f>
        <v>0</v>
      </c>
      <c r="O11" s="27" t="str">
        <f>IF(ISERROR((M11-L11)/L11),"Sem histórico de consumo",(M11-L11)/L11)</f>
        <v>Sem histórico de consumo</v>
      </c>
    </row>
    <row r="12" spans="1:16" ht="45" x14ac:dyDescent="0.25">
      <c r="A12" s="10">
        <f t="shared" si="1"/>
        <v>0</v>
      </c>
      <c r="B12" s="10" t="str">
        <f t="shared" si="2"/>
        <v>← DIGITE O CÓDIGO DO SEU ÓRGÃO</v>
      </c>
      <c r="C12" s="18">
        <f t="shared" ref="C12:C24" si="4">ROUNDUP(M12, 0)</f>
        <v>0</v>
      </c>
      <c r="D12" s="10" t="str">
        <f t="shared" ref="D12:D24" si="5">F12</f>
        <v>3.3.90.30.22.01.0011.000008-01</v>
      </c>
      <c r="E12" s="19">
        <v>6</v>
      </c>
      <c r="F12" s="20" t="s">
        <v>115</v>
      </c>
      <c r="G12" s="21" t="str">
        <f>VLOOKUP(F12,'Base de Dados '!A:C,3,FALSE)</f>
        <v>FLANELA LIMPEZA</v>
      </c>
      <c r="H12" s="21" t="str">
        <f>VLOOKUP(F12,'Base de Dados '!A:D,4,FALSE)</f>
        <v>FLANELA LIMPEZA,Material: tecido 100% algodão, Cor: branca, Comprimento: 60 cm, Largura: 40 cm, Características Adicionais: com bainha.</v>
      </c>
      <c r="I12" s="22">
        <f>COUNTIF('Base de Dados '!A:A,'Respostas Órgãos'!F12)</f>
        <v>1</v>
      </c>
      <c r="J12" s="22">
        <f>SUMIF('Base de Dados '!A:A,'Respostas Órgãos'!F12,'Base de Dados '!H:H)</f>
        <v>100</v>
      </c>
      <c r="K12" s="23" t="str">
        <f>VLOOKUP(F12,'Base de Dados '!A:E,5,FALSE)</f>
        <v>Unidade</v>
      </c>
      <c r="L12" s="24">
        <f>SUMIF('Base de Dados '!B:B,'Respostas Órgãos'!F12&amp;" - "&amp;'Respostas Órgãos'!$G$4,'Base de Dados '!H:H)</f>
        <v>0</v>
      </c>
      <c r="M12" s="25"/>
      <c r="N12" s="26">
        <f t="shared" ref="N12:N24" si="6">M12-L12</f>
        <v>0</v>
      </c>
      <c r="O12" s="27" t="str">
        <f t="shared" ref="O12:O24" si="7">IF(ISERROR((M12-L12)/L12),"Sem histórico de consumo",(M12-L12)/L12)</f>
        <v>Sem histórico de consumo</v>
      </c>
    </row>
    <row r="13" spans="1:16" ht="30" x14ac:dyDescent="0.25">
      <c r="A13" s="10">
        <f t="shared" si="1"/>
        <v>0</v>
      </c>
      <c r="B13" s="10" t="str">
        <f t="shared" si="2"/>
        <v>← DIGITE O CÓDIGO DO SEU ÓRGÃO</v>
      </c>
      <c r="C13" s="18">
        <f t="shared" si="4"/>
        <v>0</v>
      </c>
      <c r="D13" s="10" t="str">
        <f t="shared" si="5"/>
        <v>3.3.90.30.16.01.0043.000011-01</v>
      </c>
      <c r="E13" s="19">
        <v>7</v>
      </c>
      <c r="F13" s="20" t="s">
        <v>116</v>
      </c>
      <c r="G13" s="21" t="str">
        <f>VLOOKUP(F13,'Base de Dados '!A:C,3,FALSE)</f>
        <v>LÁPIS PRETO</v>
      </c>
      <c r="H13" s="21" t="str">
        <f>VLOOKUP(F13,'Base de Dados '!A:D,4,FALSE)</f>
        <v>LÁPIS PRETO,Material Corpo: em madeira, Formato Corpo: sextavado, Material Carga: grafite 3B.</v>
      </c>
      <c r="I13" s="22">
        <f>COUNTIF('Base de Dados '!A:A,'Respostas Órgãos'!F13)</f>
        <v>1</v>
      </c>
      <c r="J13" s="22">
        <f>SUMIF('Base de Dados '!A:A,'Respostas Órgãos'!F13,'Base de Dados '!H:H)</f>
        <v>100</v>
      </c>
      <c r="K13" s="23" t="str">
        <f>VLOOKUP(F13,'Base de Dados '!A:E,5,FALSE)</f>
        <v>Unidade</v>
      </c>
      <c r="L13" s="24">
        <f>SUMIF('Base de Dados '!B:B,'Respostas Órgãos'!F13&amp;" - "&amp;'Respostas Órgãos'!$G$4,'Base de Dados '!H:H)</f>
        <v>0</v>
      </c>
      <c r="M13" s="25"/>
      <c r="N13" s="26">
        <f t="shared" si="6"/>
        <v>0</v>
      </c>
      <c r="O13" s="27" t="str">
        <f t="shared" si="7"/>
        <v>Sem histórico de consumo</v>
      </c>
    </row>
    <row r="14" spans="1:16" ht="30" x14ac:dyDescent="0.25">
      <c r="A14" s="10">
        <f t="shared" si="1"/>
        <v>0</v>
      </c>
      <c r="B14" s="10" t="str">
        <f t="shared" si="2"/>
        <v>← DIGITE O CÓDIGO DO SEU ÓRGÃO</v>
      </c>
      <c r="C14" s="18">
        <f t="shared" si="4"/>
        <v>0</v>
      </c>
      <c r="D14" s="10" t="str">
        <f t="shared" si="5"/>
        <v>3.3.90.30.16.01.0043.000012-01</v>
      </c>
      <c r="E14" s="19">
        <v>8</v>
      </c>
      <c r="F14" s="20" t="s">
        <v>117</v>
      </c>
      <c r="G14" s="21" t="str">
        <f>VLOOKUP(F14,'Base de Dados '!A:C,3,FALSE)</f>
        <v>LÁPIS PRETO</v>
      </c>
      <c r="H14" s="21" t="str">
        <f>VLOOKUP(F14,'Base de Dados '!A:D,4,FALSE)</f>
        <v>LÁPIS PRETO,Material Corpo: em madeira, Formato Corpo: sextavado, Material Carga: grafite 6B.</v>
      </c>
      <c r="I14" s="22">
        <f>COUNTIF('Base de Dados '!A:A,'Respostas Órgãos'!F14)</f>
        <v>1</v>
      </c>
      <c r="J14" s="22">
        <f>SUMIF('Base de Dados '!A:A,'Respostas Órgãos'!F14,'Base de Dados '!H:H)</f>
        <v>100</v>
      </c>
      <c r="K14" s="23" t="str">
        <f>VLOOKUP(F14,'Base de Dados '!A:E,5,FALSE)</f>
        <v>Unidade</v>
      </c>
      <c r="L14" s="24">
        <f>SUMIF('Base de Dados '!B:B,'Respostas Órgãos'!F14&amp;" - "&amp;'Respostas Órgãos'!$G$4,'Base de Dados '!H:H)</f>
        <v>0</v>
      </c>
      <c r="M14" s="25"/>
      <c r="N14" s="26">
        <f t="shared" si="6"/>
        <v>0</v>
      </c>
      <c r="O14" s="27" t="str">
        <f t="shared" si="7"/>
        <v>Sem histórico de consumo</v>
      </c>
    </row>
    <row r="15" spans="1:16" ht="45" x14ac:dyDescent="0.25">
      <c r="A15" s="10">
        <f t="shared" si="1"/>
        <v>0</v>
      </c>
      <c r="B15" s="10" t="str">
        <f t="shared" si="2"/>
        <v>← DIGITE O CÓDIGO DO SEU ÓRGÃO</v>
      </c>
      <c r="C15" s="18">
        <f t="shared" si="4"/>
        <v>0</v>
      </c>
      <c r="D15" s="10" t="str">
        <f t="shared" si="5"/>
        <v>3.3.90.30.16.01.0008.000016-01</v>
      </c>
      <c r="E15" s="19">
        <v>9</v>
      </c>
      <c r="F15" s="20" t="s">
        <v>118</v>
      </c>
      <c r="G15" s="21" t="str">
        <f>VLOOKUP(F15,'Base de Dados '!A:C,3,FALSE)</f>
        <v>BORRACHA</v>
      </c>
      <c r="H15" s="21" t="str">
        <f>VLOOKUP(F15,'Base de Dados '!A:D,4,FALSE)</f>
        <v>BORRACHA,Material: plástica, Cor: branca, Características Adicionais: livre de látex, PVC e ácidos, medindo 1,5 x 4,5 x 2,5xm, com capa protetora.</v>
      </c>
      <c r="I15" s="22">
        <f>COUNTIF('Base de Dados '!A:A,'Respostas Órgãos'!F15)</f>
        <v>1</v>
      </c>
      <c r="J15" s="22">
        <f>SUMIF('Base de Dados '!A:A,'Respostas Órgãos'!F15,'Base de Dados '!H:H)</f>
        <v>20</v>
      </c>
      <c r="K15" s="23" t="str">
        <f>VLOOKUP(F15,'Base de Dados '!A:E,5,FALSE)</f>
        <v>Unidade</v>
      </c>
      <c r="L15" s="24">
        <f>SUMIF('Base de Dados '!B:B,'Respostas Órgãos'!F15&amp;" - "&amp;'Respostas Órgãos'!$G$4,'Base de Dados '!H:H)</f>
        <v>0</v>
      </c>
      <c r="M15" s="25"/>
      <c r="N15" s="26">
        <f t="shared" si="6"/>
        <v>0</v>
      </c>
      <c r="O15" s="27" t="str">
        <f t="shared" si="7"/>
        <v>Sem histórico de consumo</v>
      </c>
    </row>
    <row r="16" spans="1:16" ht="45" x14ac:dyDescent="0.25">
      <c r="A16" s="10">
        <f t="shared" si="1"/>
        <v>0</v>
      </c>
      <c r="B16" s="10" t="str">
        <f t="shared" si="2"/>
        <v>← DIGITE O CÓDIGO DO SEU ÓRGÃO</v>
      </c>
      <c r="C16" s="18">
        <f t="shared" si="4"/>
        <v>0</v>
      </c>
      <c r="D16" s="10" t="str">
        <f t="shared" si="5"/>
        <v>3.3.90.30.16.06.0104.000003-01</v>
      </c>
      <c r="E16" s="19">
        <v>10</v>
      </c>
      <c r="F16" s="20" t="s">
        <v>119</v>
      </c>
      <c r="G16" s="21" t="str">
        <f>VLOOKUP(F16,'Base de Dados '!A:C,3,FALSE)</f>
        <v>PAPEL A4</v>
      </c>
      <c r="H16" s="21" t="str">
        <f>VLOOKUP(F16,'Base de Dados '!A:D,4,FALSE)</f>
        <v>PAPEL A4,Tamanho: 210mm x 297mm, Gramatura: 90 g/m², Material: sulfite, alcalino, Cor: branca, Unidade de Fornecimento: resma com 500 folhas.</v>
      </c>
      <c r="I16" s="22">
        <f>COUNTIF('Base de Dados '!A:A,'Respostas Órgãos'!F16)</f>
        <v>1</v>
      </c>
      <c r="J16" s="22">
        <f>SUMIF('Base de Dados '!A:A,'Respostas Órgãos'!F16,'Base de Dados '!H:H)</f>
        <v>10</v>
      </c>
      <c r="K16" s="23" t="str">
        <f>VLOOKUP(F16,'Base de Dados '!A:E,5,FALSE)</f>
        <v>Resma</v>
      </c>
      <c r="L16" s="24">
        <f>SUMIF('Base de Dados '!B:B,'Respostas Órgãos'!F16&amp;" - "&amp;'Respostas Órgãos'!$G$4,'Base de Dados '!H:H)</f>
        <v>0</v>
      </c>
      <c r="M16" s="25"/>
      <c r="N16" s="26">
        <f t="shared" si="6"/>
        <v>0</v>
      </c>
      <c r="O16" s="27" t="str">
        <f t="shared" si="7"/>
        <v>Sem histórico de consumo</v>
      </c>
    </row>
    <row r="17" spans="1:15" ht="45" x14ac:dyDescent="0.25">
      <c r="A17" s="10">
        <f t="shared" si="1"/>
        <v>0</v>
      </c>
      <c r="B17" s="10" t="str">
        <f t="shared" si="2"/>
        <v>← DIGITE O CÓDIGO DO SEU ÓRGÃO</v>
      </c>
      <c r="C17" s="18">
        <f t="shared" si="4"/>
        <v>0</v>
      </c>
      <c r="D17" s="10" t="str">
        <f t="shared" si="5"/>
        <v>3.3.90.30.16.06.0099.000003-01</v>
      </c>
      <c r="E17" s="19">
        <v>11</v>
      </c>
      <c r="F17" s="20" t="s">
        <v>120</v>
      </c>
      <c r="G17" s="21" t="str">
        <f>VLOOKUP(F17,'Base de Dados '!A:C,3,FALSE)</f>
        <v>PAPEL A3</v>
      </c>
      <c r="H17" s="21" t="str">
        <f>VLOOKUP(F17,'Base de Dados '!A:D,4,FALSE)</f>
        <v>PAPEL A3,Tamanho: 297mm x 420mm, Gramatura: 90 g/m², Material: sulfite, alcalino, Cor: branca, Unidade de Fornecimento: resma com 500 folhas.</v>
      </c>
      <c r="I17" s="22">
        <f>COUNTIF('Base de Dados '!A:A,'Respostas Órgãos'!F17)</f>
        <v>1</v>
      </c>
      <c r="J17" s="22">
        <f>SUMIF('Base de Dados '!A:A,'Respostas Órgãos'!F17,'Base de Dados '!H:H)</f>
        <v>50</v>
      </c>
      <c r="K17" s="23" t="str">
        <f>VLOOKUP(F17,'Base de Dados '!A:E,5,FALSE)</f>
        <v>Resma</v>
      </c>
      <c r="L17" s="24">
        <f>SUMIF('Base de Dados '!B:B,'Respostas Órgãos'!F17&amp;" - "&amp;'Respostas Órgãos'!$G$4,'Base de Dados '!H:H)</f>
        <v>0</v>
      </c>
      <c r="M17" s="25"/>
      <c r="N17" s="26">
        <f t="shared" si="6"/>
        <v>0</v>
      </c>
      <c r="O17" s="27" t="str">
        <f t="shared" si="7"/>
        <v>Sem histórico de consumo</v>
      </c>
    </row>
    <row r="18" spans="1:15" ht="45" x14ac:dyDescent="0.25">
      <c r="A18" s="10">
        <f t="shared" si="1"/>
        <v>0</v>
      </c>
      <c r="B18" s="10" t="str">
        <f t="shared" si="2"/>
        <v>← DIGITE O CÓDIGO DO SEU ÓRGÃO</v>
      </c>
      <c r="C18" s="18">
        <f t="shared" si="4"/>
        <v>0</v>
      </c>
      <c r="D18" s="10" t="str">
        <f t="shared" si="5"/>
        <v>3.3.90.30.19.03.0021.000011-01</v>
      </c>
      <c r="E18" s="19">
        <v>12</v>
      </c>
      <c r="F18" s="20" t="s">
        <v>121</v>
      </c>
      <c r="G18" s="21" t="str">
        <f>VLOOKUP(F18,'Base de Dados '!A:C,3,FALSE)</f>
        <v>CAIXA ARQUIVO</v>
      </c>
      <c r="H18" s="21" t="str">
        <f>VLOOKUP(F18,'Base de Dados '!A:D,4,FALSE)</f>
        <v>CAIXA ARQUIVO,Material: papelão micro-ondulado rígido, Gramatura: mínimo 400g/m², Medidas: no mínimo 390 x 180 x 299mm.</v>
      </c>
      <c r="I18" s="22">
        <f>COUNTIF('Base de Dados '!A:A,'Respostas Órgãos'!F18)</f>
        <v>1</v>
      </c>
      <c r="J18" s="22">
        <f>SUMIF('Base de Dados '!A:A,'Respostas Órgãos'!F18,'Base de Dados '!H:H)</f>
        <v>6000</v>
      </c>
      <c r="K18" s="23" t="str">
        <f>VLOOKUP(F18,'Base de Dados '!A:E,5,FALSE)</f>
        <v>Unidade</v>
      </c>
      <c r="L18" s="24">
        <f>SUMIF('Base de Dados '!B:B,'Respostas Órgãos'!F18&amp;" - "&amp;'Respostas Órgãos'!$G$4,'Base de Dados '!H:H)</f>
        <v>0</v>
      </c>
      <c r="M18" s="25"/>
      <c r="N18" s="26">
        <f t="shared" si="6"/>
        <v>0</v>
      </c>
      <c r="O18" s="27" t="str">
        <f t="shared" si="7"/>
        <v>Sem histórico de consumo</v>
      </c>
    </row>
    <row r="19" spans="1:15" ht="45" x14ac:dyDescent="0.25">
      <c r="A19" s="10">
        <f t="shared" si="1"/>
        <v>0</v>
      </c>
      <c r="B19" s="10" t="str">
        <f t="shared" si="2"/>
        <v>← DIGITE O CÓDIGO DO SEU ÓRGÃO</v>
      </c>
      <c r="C19" s="18">
        <f t="shared" si="4"/>
        <v>0</v>
      </c>
      <c r="D19" s="10" t="str">
        <f t="shared" si="5"/>
        <v>3.3.90.30.19.03.0021.000012-01</v>
      </c>
      <c r="E19" s="19">
        <v>13</v>
      </c>
      <c r="F19" s="20" t="s">
        <v>122</v>
      </c>
      <c r="G19" s="21" t="str">
        <f>VLOOKUP(F19,'Base de Dados '!A:C,3,FALSE)</f>
        <v>CAIXA ARQUIVO</v>
      </c>
      <c r="H19" s="21" t="str">
        <f>VLOOKUP(F19,'Base de Dados '!A:D,4,FALSE)</f>
        <v>CAIXA ARQUIVO,Material: papelão micro-ondulado rígido, Gramatura: mínimo 400g/m², Medidas: no mínimo 360 x 140 x 260mm.</v>
      </c>
      <c r="I19" s="22">
        <f>COUNTIF('Base de Dados '!A:A,'Respostas Órgãos'!F19)</f>
        <v>1</v>
      </c>
      <c r="J19" s="22">
        <f>SUMIF('Base de Dados '!A:A,'Respostas Órgãos'!F19,'Base de Dados '!H:H)</f>
        <v>6000</v>
      </c>
      <c r="K19" s="23" t="str">
        <f>VLOOKUP(F19,'Base de Dados '!A:E,5,FALSE)</f>
        <v>Unidade</v>
      </c>
      <c r="L19" s="24">
        <f>SUMIF('Base de Dados '!B:B,'Respostas Órgãos'!F19&amp;" - "&amp;'Respostas Órgãos'!$G$4,'Base de Dados '!H:H)</f>
        <v>0</v>
      </c>
      <c r="M19" s="25"/>
      <c r="N19" s="26">
        <f t="shared" si="6"/>
        <v>0</v>
      </c>
      <c r="O19" s="27" t="str">
        <f t="shared" si="7"/>
        <v>Sem histórico de consumo</v>
      </c>
    </row>
    <row r="20" spans="1:15" ht="75" x14ac:dyDescent="0.25">
      <c r="A20" s="10">
        <f t="shared" si="1"/>
        <v>0</v>
      </c>
      <c r="B20" s="10" t="str">
        <f t="shared" si="2"/>
        <v>← DIGITE O CÓDIGO DO SEU ÓRGÃO</v>
      </c>
      <c r="C20" s="18">
        <f t="shared" si="4"/>
        <v>0</v>
      </c>
      <c r="D20" s="10" t="str">
        <f t="shared" si="5"/>
        <v>3.3.90.30.16.06.0107.000001-01</v>
      </c>
      <c r="E20" s="19">
        <v>14</v>
      </c>
      <c r="F20" s="20" t="s">
        <v>123</v>
      </c>
      <c r="G20" s="21" t="str">
        <f>VLOOKUP(F20,'Base de Dados '!A:C,3,FALSE)</f>
        <v>PAPEL</v>
      </c>
      <c r="H20" s="21" t="str">
        <f>VLOOKUP(F20,'Base de Dados '!A:D,4,FALSE)</f>
        <v>PAPEL,Descrição: com PH neutro, 100% celulose vegetal, livre de ácidos e lignina, sem uso de fibras recicladas, sem branqueadores óticos gramatura 300 g/m², medindo 850 x 100mm, cor branco, palha ou marfim, Unidade de Fornecimento: pacote com 100 folhas.</v>
      </c>
      <c r="I20" s="22">
        <f>COUNTIF('Base de Dados '!A:A,'Respostas Órgãos'!F20)</f>
        <v>1</v>
      </c>
      <c r="J20" s="22">
        <f>SUMIF('Base de Dados '!A:A,'Respostas Órgãos'!F20,'Base de Dados '!H:H)</f>
        <v>25</v>
      </c>
      <c r="K20" s="23" t="str">
        <f>VLOOKUP(F20,'Base de Dados '!A:E,5,FALSE)</f>
        <v>Pacote</v>
      </c>
      <c r="L20" s="24">
        <f>SUMIF('Base de Dados '!B:B,'Respostas Órgãos'!F20&amp;" - "&amp;'Respostas Órgãos'!$G$4,'Base de Dados '!H:H)</f>
        <v>0</v>
      </c>
      <c r="M20" s="25"/>
      <c r="N20" s="26">
        <f t="shared" si="6"/>
        <v>0</v>
      </c>
      <c r="O20" s="27" t="str">
        <f t="shared" si="7"/>
        <v>Sem histórico de consumo</v>
      </c>
    </row>
    <row r="21" spans="1:15" ht="45" x14ac:dyDescent="0.25">
      <c r="A21" s="10">
        <f t="shared" si="1"/>
        <v>0</v>
      </c>
      <c r="B21" s="10" t="str">
        <f t="shared" si="2"/>
        <v>← DIGITE O CÓDIGO DO SEU ÓRGÃO</v>
      </c>
      <c r="C21" s="18">
        <f t="shared" si="4"/>
        <v>0</v>
      </c>
      <c r="D21" s="10" t="str">
        <f t="shared" si="5"/>
        <v>3.3.90.30.16.06.0039.000028-01</v>
      </c>
      <c r="E21" s="19">
        <v>15</v>
      </c>
      <c r="F21" s="20" t="s">
        <v>124</v>
      </c>
      <c r="G21" s="21" t="str">
        <f>VLOOKUP(F21,'Base de Dados '!A:C,3,FALSE)</f>
        <v>PAPEL MICRO ONDULADO</v>
      </c>
      <c r="H21" s="21" t="str">
        <f>VLOOKUP(F21,'Base de Dados '!A:D,4,FALSE)</f>
        <v>PAPEL MICRO ONDULADO,Material: alpha-celulose, com reserva de carbonato de cálcio, livre de ácido e lignina, Medidas: mínimo 102 x 152cm, Cor: cinza.</v>
      </c>
      <c r="I21" s="22">
        <f>COUNTIF('Base de Dados '!A:A,'Respostas Órgãos'!F21)</f>
        <v>1</v>
      </c>
      <c r="J21" s="22">
        <f>SUMIF('Base de Dados '!A:A,'Respostas Órgãos'!F21,'Base de Dados '!H:H)</f>
        <v>250</v>
      </c>
      <c r="K21" s="23" t="str">
        <f>VLOOKUP(F21,'Base de Dados '!A:E,5,FALSE)</f>
        <v>Folha</v>
      </c>
      <c r="L21" s="24">
        <f>SUMIF('Base de Dados '!B:B,'Respostas Órgãos'!F21&amp;" - "&amp;'Respostas Órgãos'!$G$4,'Base de Dados '!H:H)</f>
        <v>0</v>
      </c>
      <c r="M21" s="25"/>
      <c r="N21" s="26">
        <f t="shared" si="6"/>
        <v>0</v>
      </c>
      <c r="O21" s="27" t="str">
        <f t="shared" si="7"/>
        <v>Sem histórico de consumo</v>
      </c>
    </row>
    <row r="22" spans="1:15" ht="45" x14ac:dyDescent="0.25">
      <c r="A22" s="10">
        <f t="shared" si="1"/>
        <v>0</v>
      </c>
      <c r="B22" s="10" t="str">
        <f t="shared" si="2"/>
        <v>← DIGITE O CÓDIGO DO SEU ÓRGÃO</v>
      </c>
      <c r="C22" s="18">
        <f t="shared" si="4"/>
        <v>0</v>
      </c>
      <c r="D22" s="10" t="str">
        <f t="shared" si="5"/>
        <v>3.3.90.30.16.01.0045.000006-01</v>
      </c>
      <c r="E22" s="19">
        <v>16</v>
      </c>
      <c r="F22" s="20" t="s">
        <v>125</v>
      </c>
      <c r="G22" s="21" t="str">
        <f>VLOOKUP(F22,'Base de Dados '!A:C,3,FALSE)</f>
        <v>GRAMPO TRILHO</v>
      </c>
      <c r="H22" s="21" t="str">
        <f>VLOOKUP(F22,'Base de Dados '!A:D,4,FALSE)</f>
        <v>GRAMPO TRILHO,Material: Plástico, Capacidade: 600 folhas, Unidade De Fornecimento: Pacote com 50 unidades.</v>
      </c>
      <c r="I22" s="22">
        <f>COUNTIF('Base de Dados '!A:A,'Respostas Órgãos'!F22)</f>
        <v>1</v>
      </c>
      <c r="J22" s="22">
        <f>SUMIF('Base de Dados '!A:A,'Respostas Órgãos'!F22,'Base de Dados '!H:H)</f>
        <v>100</v>
      </c>
      <c r="K22" s="23" t="str">
        <f>VLOOKUP(F22,'Base de Dados '!A:E,5,FALSE)</f>
        <v>Pacote</v>
      </c>
      <c r="L22" s="24">
        <f>SUMIF('Base de Dados '!B:B,'Respostas Órgãos'!F22&amp;" - "&amp;'Respostas Órgãos'!$G$4,'Base de Dados '!H:H)</f>
        <v>0</v>
      </c>
      <c r="M22" s="25"/>
      <c r="N22" s="26">
        <f t="shared" si="6"/>
        <v>0</v>
      </c>
      <c r="O22" s="27" t="str">
        <f t="shared" si="7"/>
        <v>Sem histórico de consumo</v>
      </c>
    </row>
    <row r="23" spans="1:15" ht="45" x14ac:dyDescent="0.25">
      <c r="A23" s="10">
        <f t="shared" si="1"/>
        <v>0</v>
      </c>
      <c r="B23" s="10" t="str">
        <f t="shared" si="2"/>
        <v>← DIGITE O CÓDIGO DO SEU ÓRGÃO</v>
      </c>
      <c r="C23" s="18">
        <f t="shared" si="4"/>
        <v>0</v>
      </c>
      <c r="D23" s="10" t="str">
        <f t="shared" si="5"/>
        <v>3.3.90.30.42.02.0190.000086-01</v>
      </c>
      <c r="E23" s="19">
        <v>17</v>
      </c>
      <c r="F23" s="20" t="s">
        <v>126</v>
      </c>
      <c r="G23" s="21" t="str">
        <f>VLOOKUP(F23,'Base de Dados '!A:C,3,FALSE)</f>
        <v>PINCEL</v>
      </c>
      <c r="H23" s="21" t="str">
        <f>VLOOKUP(F23,'Base de Dados '!A:D,4,FALSE)</f>
        <v>PINCEL,Material Cerdas: material sintético, cabo plástico, Tamanho: 2 polegadas, Características Adicionais: pincel pequeno tipo estreito, para higienização e limpeza.</v>
      </c>
      <c r="I23" s="22">
        <f>COUNTIF('Base de Dados '!A:A,'Respostas Órgãos'!F23)</f>
        <v>1</v>
      </c>
      <c r="J23" s="22">
        <f>SUMIF('Base de Dados '!A:A,'Respostas Órgãos'!F23,'Base de Dados '!H:H)</f>
        <v>3</v>
      </c>
      <c r="K23" s="23" t="str">
        <f>VLOOKUP(F23,'Base de Dados '!A:E,5,FALSE)</f>
        <v>Unidade</v>
      </c>
      <c r="L23" s="24">
        <f>SUMIF('Base de Dados '!B:B,'Respostas Órgãos'!F23&amp;" - "&amp;'Respostas Órgãos'!$G$4,'Base de Dados '!H:H)</f>
        <v>0</v>
      </c>
      <c r="M23" s="25"/>
      <c r="N23" s="26">
        <f t="shared" si="6"/>
        <v>0</v>
      </c>
      <c r="O23" s="27" t="str">
        <f t="shared" si="7"/>
        <v>Sem histórico de consumo</v>
      </c>
    </row>
    <row r="24" spans="1:15" ht="45.75" thickBot="1" x14ac:dyDescent="0.3">
      <c r="A24" s="10">
        <f t="shared" si="1"/>
        <v>0</v>
      </c>
      <c r="B24" s="10" t="str">
        <f t="shared" si="2"/>
        <v>← DIGITE O CÓDIGO DO SEU ÓRGÃO</v>
      </c>
      <c r="C24" s="18">
        <f t="shared" si="4"/>
        <v>0</v>
      </c>
      <c r="D24" s="10" t="str">
        <f t="shared" si="5"/>
        <v>3.3.90.30.42.02.0190.000087-01</v>
      </c>
      <c r="E24" s="28">
        <v>18</v>
      </c>
      <c r="F24" s="29" t="s">
        <v>127</v>
      </c>
      <c r="G24" s="69" t="str">
        <f>VLOOKUP(F24,'Base de Dados '!A:C,3,FALSE)</f>
        <v>PINCEL</v>
      </c>
      <c r="H24" s="69" t="str">
        <f>VLOOKUP(F24,'Base de Dados '!A:D,4,FALSE)</f>
        <v>PINCEL,Material Cerdas: material sintético, cabo plástico, Tamanho: 4 polegadas, Características Adicionais: pincel grande tipo largo, para higienização e limpeza.</v>
      </c>
      <c r="I24" s="70">
        <f>COUNTIF('Base de Dados '!A:A,'Respostas Órgãos'!F24)</f>
        <v>1</v>
      </c>
      <c r="J24" s="70">
        <f>SUMIF('Base de Dados '!A:A,'Respostas Órgãos'!F24,'Base de Dados '!H:H)</f>
        <v>5</v>
      </c>
      <c r="K24" s="71" t="str">
        <f>VLOOKUP(F24,'Base de Dados '!A:E,5,FALSE)</f>
        <v>Unidade</v>
      </c>
      <c r="L24" s="72">
        <f>SUMIF('Base de Dados '!B:B,'Respostas Órgãos'!F24&amp;" - "&amp;'Respostas Órgãos'!$G$4,'Base de Dados '!H:H)</f>
        <v>0</v>
      </c>
      <c r="M24" s="25"/>
      <c r="N24" s="30">
        <f t="shared" si="6"/>
        <v>0</v>
      </c>
      <c r="O24" s="31" t="str">
        <f t="shared" si="7"/>
        <v>Sem histórico de consumo</v>
      </c>
    </row>
  </sheetData>
  <sheetProtection algorithmName="SHA-512" hashValue="QPz8pMthIm55SDqZnpIwifdQwux+xLC/elA2EB+CBAIlxu1c3Dme3rrjg5DfP/YZFryGJYl2m9URs8R4Nv18Kg==" saltValue="xpypF6NciRBtg+voCgXddw==" spinCount="100000" sheet="1" objects="1" scenarios="1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L7:L24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O7:O8">
    <cfRule type="cellIs" dxfId="3" priority="4" operator="greaterThanOrEqual">
      <formula>0.5</formula>
    </cfRule>
  </conditionalFormatting>
  <conditionalFormatting sqref="O9:O24">
    <cfRule type="cellIs" dxfId="2" priority="3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DOS ÓRGÃOS"</formula>
    </cfRule>
    <cfRule type="cellIs" dxfId="0" priority="2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6"/>
  <sheetViews>
    <sheetView topLeftCell="A49" workbookViewId="0">
      <selection activeCell="A86" sqref="A86"/>
    </sheetView>
  </sheetViews>
  <sheetFormatPr defaultRowHeight="15" x14ac:dyDescent="0.25"/>
  <cols>
    <col min="1" max="1" width="9.140625" style="32"/>
    <col min="2" max="2" width="110.5703125" style="32" bestFit="1" customWidth="1"/>
    <col min="3" max="3" width="5" style="32" hidden="1" customWidth="1"/>
    <col min="4" max="16384" width="9.140625" style="32"/>
  </cols>
  <sheetData>
    <row r="1" spans="1:3" x14ac:dyDescent="0.25">
      <c r="A1" s="34" t="s">
        <v>24</v>
      </c>
      <c r="B1" s="34" t="s">
        <v>12</v>
      </c>
    </row>
    <row r="2" spans="1:3" x14ac:dyDescent="0.25">
      <c r="A2" s="35">
        <v>147</v>
      </c>
      <c r="B2" s="35" t="s">
        <v>25</v>
      </c>
      <c r="C2" s="32">
        <f>A2</f>
        <v>147</v>
      </c>
    </row>
    <row r="3" spans="1:3" x14ac:dyDescent="0.25">
      <c r="A3" s="35">
        <v>367</v>
      </c>
      <c r="B3" s="35" t="s">
        <v>26</v>
      </c>
      <c r="C3" s="32">
        <f t="shared" ref="C3:C66" si="0">A3</f>
        <v>367</v>
      </c>
    </row>
    <row r="4" spans="1:3" x14ac:dyDescent="0.25">
      <c r="A4" s="35">
        <v>300</v>
      </c>
      <c r="B4" s="35" t="s">
        <v>27</v>
      </c>
      <c r="C4" s="32">
        <f t="shared" si="0"/>
        <v>300</v>
      </c>
    </row>
    <row r="5" spans="1:3" x14ac:dyDescent="0.25">
      <c r="A5" s="35">
        <v>133</v>
      </c>
      <c r="B5" s="35" t="s">
        <v>28</v>
      </c>
      <c r="C5" s="32">
        <f t="shared" si="0"/>
        <v>133</v>
      </c>
    </row>
    <row r="6" spans="1:3" x14ac:dyDescent="0.25">
      <c r="A6" s="35">
        <v>138</v>
      </c>
      <c r="B6" s="35" t="s">
        <v>29</v>
      </c>
      <c r="C6" s="32">
        <f t="shared" si="0"/>
        <v>138</v>
      </c>
    </row>
    <row r="7" spans="1:3" x14ac:dyDescent="0.25">
      <c r="A7" s="35">
        <v>308</v>
      </c>
      <c r="B7" s="35" t="s">
        <v>30</v>
      </c>
      <c r="C7" s="32">
        <f t="shared" si="0"/>
        <v>308</v>
      </c>
    </row>
    <row r="8" spans="1:3" x14ac:dyDescent="0.25">
      <c r="A8" s="35">
        <v>135</v>
      </c>
      <c r="B8" s="35" t="s">
        <v>31</v>
      </c>
      <c r="C8" s="32">
        <f t="shared" si="0"/>
        <v>135</v>
      </c>
    </row>
    <row r="9" spans="1:3" x14ac:dyDescent="0.25">
      <c r="A9" s="35">
        <v>142</v>
      </c>
      <c r="B9" s="35" t="s">
        <v>32</v>
      </c>
      <c r="C9" s="32">
        <f t="shared" si="0"/>
        <v>142</v>
      </c>
    </row>
    <row r="10" spans="1:3" x14ac:dyDescent="0.25">
      <c r="A10" s="35">
        <v>143</v>
      </c>
      <c r="B10" s="35" t="s">
        <v>33</v>
      </c>
      <c r="C10" s="32">
        <f t="shared" si="0"/>
        <v>143</v>
      </c>
    </row>
    <row r="11" spans="1:3" x14ac:dyDescent="0.25">
      <c r="A11" s="35">
        <v>144</v>
      </c>
      <c r="B11" s="35" t="s">
        <v>34</v>
      </c>
      <c r="C11" s="32">
        <f t="shared" si="0"/>
        <v>144</v>
      </c>
    </row>
    <row r="12" spans="1:3" x14ac:dyDescent="0.25">
      <c r="A12" s="35">
        <v>134</v>
      </c>
      <c r="B12" s="35" t="s">
        <v>35</v>
      </c>
      <c r="C12" s="32">
        <f t="shared" si="0"/>
        <v>134</v>
      </c>
    </row>
    <row r="13" spans="1:3" x14ac:dyDescent="0.25">
      <c r="A13" s="35">
        <v>304</v>
      </c>
      <c r="B13" s="35" t="s">
        <v>36</v>
      </c>
      <c r="C13" s="32">
        <f t="shared" si="0"/>
        <v>304</v>
      </c>
    </row>
    <row r="14" spans="1:3" x14ac:dyDescent="0.25">
      <c r="A14" s="35">
        <v>132</v>
      </c>
      <c r="B14" s="35" t="s">
        <v>37</v>
      </c>
      <c r="C14" s="32">
        <f t="shared" si="0"/>
        <v>132</v>
      </c>
    </row>
    <row r="15" spans="1:3" x14ac:dyDescent="0.25">
      <c r="A15" s="35">
        <v>366</v>
      </c>
      <c r="B15" s="35" t="s">
        <v>38</v>
      </c>
      <c r="C15" s="32">
        <f t="shared" si="0"/>
        <v>366</v>
      </c>
    </row>
    <row r="16" spans="1:3" x14ac:dyDescent="0.25">
      <c r="A16" s="35">
        <v>139</v>
      </c>
      <c r="B16" s="35" t="s">
        <v>39</v>
      </c>
      <c r="C16" s="32">
        <f t="shared" si="0"/>
        <v>139</v>
      </c>
    </row>
    <row r="17" spans="1:3" x14ac:dyDescent="0.25">
      <c r="A17" s="35">
        <v>131</v>
      </c>
      <c r="B17" s="35" t="s">
        <v>40</v>
      </c>
      <c r="C17" s="32">
        <f t="shared" si="0"/>
        <v>131</v>
      </c>
    </row>
    <row r="18" spans="1:3" x14ac:dyDescent="0.25">
      <c r="A18" s="35">
        <v>137</v>
      </c>
      <c r="B18" s="35" t="s">
        <v>41</v>
      </c>
      <c r="C18" s="32">
        <f t="shared" si="0"/>
        <v>137</v>
      </c>
    </row>
    <row r="19" spans="1:3" x14ac:dyDescent="0.25">
      <c r="A19" s="35">
        <v>307</v>
      </c>
      <c r="B19" s="35" t="s">
        <v>42</v>
      </c>
      <c r="C19" s="32">
        <f t="shared" si="0"/>
        <v>307</v>
      </c>
    </row>
    <row r="20" spans="1:3" x14ac:dyDescent="0.25">
      <c r="A20" s="35">
        <v>149</v>
      </c>
      <c r="B20" s="35" t="s">
        <v>43</v>
      </c>
      <c r="C20" s="32">
        <f t="shared" si="0"/>
        <v>149</v>
      </c>
    </row>
    <row r="21" spans="1:3" x14ac:dyDescent="0.25">
      <c r="A21" s="35">
        <v>146</v>
      </c>
      <c r="B21" s="35" t="s">
        <v>44</v>
      </c>
      <c r="C21" s="32">
        <f t="shared" si="0"/>
        <v>146</v>
      </c>
    </row>
    <row r="22" spans="1:3" x14ac:dyDescent="0.25">
      <c r="A22" s="35">
        <v>136</v>
      </c>
      <c r="B22" s="35" t="s">
        <v>45</v>
      </c>
      <c r="C22" s="32">
        <f t="shared" si="0"/>
        <v>136</v>
      </c>
    </row>
    <row r="23" spans="1:3" x14ac:dyDescent="0.25">
      <c r="A23" s="35">
        <v>140</v>
      </c>
      <c r="B23" s="35" t="s">
        <v>46</v>
      </c>
      <c r="C23" s="32">
        <f t="shared" si="0"/>
        <v>140</v>
      </c>
    </row>
    <row r="24" spans="1:3" x14ac:dyDescent="0.25">
      <c r="A24" s="35">
        <v>305</v>
      </c>
      <c r="B24" s="35" t="s">
        <v>47</v>
      </c>
      <c r="C24" s="32">
        <f t="shared" si="0"/>
        <v>305</v>
      </c>
    </row>
    <row r="25" spans="1:3" x14ac:dyDescent="0.25">
      <c r="A25" s="35">
        <v>141</v>
      </c>
      <c r="B25" s="35" t="s">
        <v>48</v>
      </c>
      <c r="C25" s="32">
        <f t="shared" si="0"/>
        <v>141</v>
      </c>
    </row>
    <row r="26" spans="1:3" x14ac:dyDescent="0.25">
      <c r="A26" s="35">
        <v>145</v>
      </c>
      <c r="B26" s="35" t="s">
        <v>49</v>
      </c>
      <c r="C26" s="32">
        <f t="shared" si="0"/>
        <v>145</v>
      </c>
    </row>
    <row r="27" spans="1:3" x14ac:dyDescent="0.25">
      <c r="A27" s="35">
        <v>148</v>
      </c>
      <c r="B27" s="35" t="s">
        <v>50</v>
      </c>
      <c r="C27" s="32">
        <f t="shared" si="0"/>
        <v>148</v>
      </c>
    </row>
    <row r="28" spans="1:3" x14ac:dyDescent="0.25">
      <c r="A28" s="35">
        <v>301</v>
      </c>
      <c r="B28" s="35" t="s">
        <v>51</v>
      </c>
      <c r="C28" s="32">
        <f t="shared" si="0"/>
        <v>301</v>
      </c>
    </row>
    <row r="29" spans="1:3" x14ac:dyDescent="0.25">
      <c r="A29" s="35">
        <v>309</v>
      </c>
      <c r="B29" s="36" t="s">
        <v>52</v>
      </c>
      <c r="C29" s="32">
        <f t="shared" si="0"/>
        <v>309</v>
      </c>
    </row>
    <row r="30" spans="1:3" x14ac:dyDescent="0.25">
      <c r="A30" s="35">
        <v>306</v>
      </c>
      <c r="B30" s="35" t="s">
        <v>53</v>
      </c>
      <c r="C30" s="32">
        <f t="shared" si="0"/>
        <v>306</v>
      </c>
    </row>
    <row r="31" spans="1:3" x14ac:dyDescent="0.25">
      <c r="A31" s="35">
        <v>302</v>
      </c>
      <c r="B31" s="35" t="s">
        <v>54</v>
      </c>
      <c r="C31" s="32">
        <f t="shared" si="0"/>
        <v>302</v>
      </c>
    </row>
    <row r="32" spans="1:3" x14ac:dyDescent="0.25">
      <c r="A32" s="35">
        <v>303</v>
      </c>
      <c r="B32" s="35" t="s">
        <v>55</v>
      </c>
      <c r="C32" s="32">
        <f t="shared" si="0"/>
        <v>303</v>
      </c>
    </row>
    <row r="33" spans="1:3" x14ac:dyDescent="0.25">
      <c r="A33" s="35">
        <v>197</v>
      </c>
      <c r="B33" s="35" t="s">
        <v>56</v>
      </c>
      <c r="C33" s="32">
        <f t="shared" si="0"/>
        <v>197</v>
      </c>
    </row>
    <row r="34" spans="1:3" s="33" customFormat="1" x14ac:dyDescent="0.25">
      <c r="A34" s="37">
        <v>361</v>
      </c>
      <c r="B34" s="37" t="s">
        <v>57</v>
      </c>
      <c r="C34" s="32">
        <f t="shared" si="0"/>
        <v>361</v>
      </c>
    </row>
    <row r="35" spans="1:3" x14ac:dyDescent="0.25">
      <c r="A35" s="35">
        <v>151</v>
      </c>
      <c r="B35" s="35" t="s">
        <v>58</v>
      </c>
      <c r="C35" s="32">
        <f t="shared" si="0"/>
        <v>151</v>
      </c>
    </row>
    <row r="36" spans="1:3" x14ac:dyDescent="0.25">
      <c r="A36" s="35">
        <v>92</v>
      </c>
      <c r="B36" s="35" t="s">
        <v>59</v>
      </c>
      <c r="C36" s="32">
        <f t="shared" si="0"/>
        <v>92</v>
      </c>
    </row>
    <row r="37" spans="1:3" x14ac:dyDescent="0.25">
      <c r="A37" s="35">
        <v>53</v>
      </c>
      <c r="B37" s="35" t="s">
        <v>60</v>
      </c>
      <c r="C37" s="32">
        <f t="shared" si="0"/>
        <v>53</v>
      </c>
    </row>
    <row r="38" spans="1:3" x14ac:dyDescent="0.25">
      <c r="A38" s="35">
        <v>71</v>
      </c>
      <c r="B38" s="36" t="s">
        <v>61</v>
      </c>
      <c r="C38" s="32">
        <f t="shared" si="0"/>
        <v>71</v>
      </c>
    </row>
    <row r="39" spans="1:3" s="33" customFormat="1" x14ac:dyDescent="0.25">
      <c r="A39" s="37">
        <v>310</v>
      </c>
      <c r="B39" s="38" t="s">
        <v>62</v>
      </c>
      <c r="C39" s="32">
        <f t="shared" si="0"/>
        <v>310</v>
      </c>
    </row>
    <row r="40" spans="1:3" x14ac:dyDescent="0.25">
      <c r="A40" s="35">
        <v>1</v>
      </c>
      <c r="B40" s="36" t="s">
        <v>63</v>
      </c>
      <c r="C40" s="32">
        <f t="shared" si="0"/>
        <v>1</v>
      </c>
    </row>
    <row r="41" spans="1:3" x14ac:dyDescent="0.25">
      <c r="A41" s="35">
        <v>121</v>
      </c>
      <c r="B41" s="36" t="s">
        <v>64</v>
      </c>
      <c r="C41" s="32">
        <f t="shared" si="0"/>
        <v>121</v>
      </c>
    </row>
    <row r="42" spans="1:3" x14ac:dyDescent="0.25">
      <c r="A42" s="35">
        <v>392</v>
      </c>
      <c r="B42" s="36" t="s">
        <v>65</v>
      </c>
      <c r="C42" s="32">
        <f t="shared" si="0"/>
        <v>392</v>
      </c>
    </row>
    <row r="43" spans="1:3" x14ac:dyDescent="0.25">
      <c r="A43" s="35">
        <v>113</v>
      </c>
      <c r="B43" s="36" t="s">
        <v>66</v>
      </c>
      <c r="C43" s="32">
        <f t="shared" si="0"/>
        <v>113</v>
      </c>
    </row>
    <row r="44" spans="1:3" x14ac:dyDescent="0.25">
      <c r="A44" s="35">
        <v>55</v>
      </c>
      <c r="B44" s="36" t="s">
        <v>67</v>
      </c>
      <c r="C44" s="32">
        <f t="shared" si="0"/>
        <v>55</v>
      </c>
    </row>
    <row r="45" spans="1:3" x14ac:dyDescent="0.25">
      <c r="A45" s="35">
        <v>98</v>
      </c>
      <c r="B45" s="36" t="s">
        <v>68</v>
      </c>
      <c r="C45" s="32">
        <f t="shared" si="0"/>
        <v>98</v>
      </c>
    </row>
    <row r="46" spans="1:3" x14ac:dyDescent="0.25">
      <c r="A46" s="35">
        <v>401</v>
      </c>
      <c r="B46" s="35" t="s">
        <v>69</v>
      </c>
      <c r="C46" s="32">
        <f t="shared" si="0"/>
        <v>401</v>
      </c>
    </row>
    <row r="47" spans="1:3" x14ac:dyDescent="0.25">
      <c r="A47" s="35">
        <v>72</v>
      </c>
      <c r="B47" s="35" t="s">
        <v>70</v>
      </c>
      <c r="C47" s="32">
        <f t="shared" si="0"/>
        <v>72</v>
      </c>
    </row>
    <row r="48" spans="1:3" x14ac:dyDescent="0.25">
      <c r="A48" s="35">
        <v>193</v>
      </c>
      <c r="B48" s="35" t="s">
        <v>71</v>
      </c>
      <c r="C48" s="32">
        <f t="shared" si="0"/>
        <v>193</v>
      </c>
    </row>
    <row r="49" spans="1:3" x14ac:dyDescent="0.25">
      <c r="A49" s="35">
        <v>64</v>
      </c>
      <c r="B49" s="35" t="s">
        <v>72</v>
      </c>
      <c r="C49" s="32">
        <f t="shared" si="0"/>
        <v>64</v>
      </c>
    </row>
    <row r="50" spans="1:3" x14ac:dyDescent="0.25">
      <c r="A50" s="35">
        <v>63</v>
      </c>
      <c r="B50" s="35" t="s">
        <v>73</v>
      </c>
      <c r="C50" s="32">
        <f t="shared" si="0"/>
        <v>63</v>
      </c>
    </row>
    <row r="51" spans="1:3" x14ac:dyDescent="0.25">
      <c r="A51" s="35">
        <v>196</v>
      </c>
      <c r="B51" s="35" t="s">
        <v>74</v>
      </c>
      <c r="C51" s="32">
        <f t="shared" si="0"/>
        <v>196</v>
      </c>
    </row>
    <row r="52" spans="1:3" x14ac:dyDescent="0.25">
      <c r="A52" s="35">
        <v>4002</v>
      </c>
      <c r="B52" s="36" t="s">
        <v>75</v>
      </c>
      <c r="C52" s="32">
        <f t="shared" si="0"/>
        <v>4002</v>
      </c>
    </row>
    <row r="53" spans="1:3" x14ac:dyDescent="0.25">
      <c r="A53" s="35">
        <v>56</v>
      </c>
      <c r="B53" s="35" t="s">
        <v>76</v>
      </c>
      <c r="C53" s="32">
        <f t="shared" si="0"/>
        <v>56</v>
      </c>
    </row>
    <row r="54" spans="1:3" x14ac:dyDescent="0.25">
      <c r="A54" s="35">
        <v>391</v>
      </c>
      <c r="B54" s="35" t="s">
        <v>77</v>
      </c>
      <c r="C54" s="32">
        <f t="shared" si="0"/>
        <v>391</v>
      </c>
    </row>
    <row r="55" spans="1:3" x14ac:dyDescent="0.25">
      <c r="A55" s="35">
        <v>413</v>
      </c>
      <c r="B55" s="35" t="s">
        <v>78</v>
      </c>
      <c r="C55" s="32">
        <f t="shared" si="0"/>
        <v>413</v>
      </c>
    </row>
    <row r="56" spans="1:3" x14ac:dyDescent="0.25">
      <c r="A56" s="35">
        <v>195</v>
      </c>
      <c r="B56" s="35" t="s">
        <v>79</v>
      </c>
      <c r="C56" s="32">
        <f t="shared" si="0"/>
        <v>195</v>
      </c>
    </row>
    <row r="57" spans="1:3" x14ac:dyDescent="0.25">
      <c r="A57" s="35">
        <v>97</v>
      </c>
      <c r="B57" s="35" t="s">
        <v>80</v>
      </c>
      <c r="C57" s="32">
        <f t="shared" si="0"/>
        <v>97</v>
      </c>
    </row>
    <row r="58" spans="1:3" x14ac:dyDescent="0.25">
      <c r="A58" s="35">
        <v>112</v>
      </c>
      <c r="B58" s="35" t="s">
        <v>81</v>
      </c>
      <c r="C58" s="32">
        <f t="shared" si="0"/>
        <v>112</v>
      </c>
    </row>
    <row r="59" spans="1:3" x14ac:dyDescent="0.25">
      <c r="A59" s="35">
        <v>52</v>
      </c>
      <c r="B59" s="35" t="s">
        <v>82</v>
      </c>
      <c r="C59" s="32">
        <f t="shared" si="0"/>
        <v>52</v>
      </c>
    </row>
    <row r="60" spans="1:3" x14ac:dyDescent="0.25">
      <c r="A60" s="35">
        <v>20</v>
      </c>
      <c r="B60" s="35" t="s">
        <v>83</v>
      </c>
      <c r="C60" s="32">
        <f t="shared" si="0"/>
        <v>20</v>
      </c>
    </row>
    <row r="61" spans="1:3" x14ac:dyDescent="0.25">
      <c r="A61" s="35">
        <v>54</v>
      </c>
      <c r="B61" s="35" t="s">
        <v>84</v>
      </c>
      <c r="C61" s="32">
        <f t="shared" si="0"/>
        <v>54</v>
      </c>
    </row>
    <row r="62" spans="1:3" x14ac:dyDescent="0.25">
      <c r="A62" s="35">
        <v>15</v>
      </c>
      <c r="B62" s="35" t="s">
        <v>85</v>
      </c>
      <c r="C62" s="32">
        <f t="shared" si="0"/>
        <v>15</v>
      </c>
    </row>
    <row r="63" spans="1:3" x14ac:dyDescent="0.25">
      <c r="A63" s="35">
        <v>94</v>
      </c>
      <c r="B63" s="36" t="s">
        <v>86</v>
      </c>
      <c r="C63" s="32">
        <f t="shared" si="0"/>
        <v>94</v>
      </c>
    </row>
    <row r="64" spans="1:3" x14ac:dyDescent="0.25">
      <c r="A64" s="35">
        <v>95</v>
      </c>
      <c r="B64" s="35" t="s">
        <v>87</v>
      </c>
      <c r="C64" s="32">
        <f t="shared" si="0"/>
        <v>95</v>
      </c>
    </row>
    <row r="65" spans="1:3" x14ac:dyDescent="0.25">
      <c r="A65" s="35">
        <v>111</v>
      </c>
      <c r="B65" s="35" t="s">
        <v>88</v>
      </c>
      <c r="C65" s="32">
        <f t="shared" si="0"/>
        <v>111</v>
      </c>
    </row>
    <row r="66" spans="1:3" x14ac:dyDescent="0.25">
      <c r="A66" s="35">
        <v>2</v>
      </c>
      <c r="B66" s="35" t="s">
        <v>89</v>
      </c>
      <c r="C66" s="32">
        <f t="shared" si="0"/>
        <v>2</v>
      </c>
    </row>
    <row r="67" spans="1:3" x14ac:dyDescent="0.25">
      <c r="A67" s="35">
        <v>480</v>
      </c>
      <c r="B67" s="35" t="s">
        <v>90</v>
      </c>
      <c r="C67" s="32">
        <f t="shared" ref="C67:C86" si="1">A67</f>
        <v>480</v>
      </c>
    </row>
    <row r="68" spans="1:3" x14ac:dyDescent="0.25">
      <c r="A68" s="35">
        <v>14</v>
      </c>
      <c r="B68" s="35" t="s">
        <v>91</v>
      </c>
      <c r="C68" s="32">
        <f t="shared" si="1"/>
        <v>14</v>
      </c>
    </row>
    <row r="69" spans="1:3" x14ac:dyDescent="0.25">
      <c r="A69" s="35">
        <v>70</v>
      </c>
      <c r="B69" s="35" t="s">
        <v>92</v>
      </c>
      <c r="C69" s="32">
        <f t="shared" si="1"/>
        <v>70</v>
      </c>
    </row>
    <row r="70" spans="1:3" x14ac:dyDescent="0.25">
      <c r="A70" s="35">
        <v>394</v>
      </c>
      <c r="B70" s="35" t="s">
        <v>93</v>
      </c>
      <c r="C70" s="32">
        <f t="shared" si="1"/>
        <v>394</v>
      </c>
    </row>
    <row r="71" spans="1:3" x14ac:dyDescent="0.25">
      <c r="A71" s="35">
        <v>4000</v>
      </c>
      <c r="B71" s="36" t="s">
        <v>94</v>
      </c>
      <c r="C71" s="32">
        <f t="shared" si="1"/>
        <v>4000</v>
      </c>
    </row>
    <row r="72" spans="1:3" x14ac:dyDescent="0.25">
      <c r="A72" s="35">
        <v>417</v>
      </c>
      <c r="B72" s="35" t="s">
        <v>95</v>
      </c>
      <c r="C72" s="32">
        <f t="shared" si="1"/>
        <v>417</v>
      </c>
    </row>
    <row r="73" spans="1:3" x14ac:dyDescent="0.25">
      <c r="A73" s="35">
        <v>150</v>
      </c>
      <c r="B73" s="35" t="s">
        <v>96</v>
      </c>
      <c r="C73" s="32">
        <f t="shared" si="1"/>
        <v>150</v>
      </c>
    </row>
    <row r="74" spans="1:3" x14ac:dyDescent="0.25">
      <c r="A74" s="35">
        <v>431</v>
      </c>
      <c r="B74" s="35" t="s">
        <v>97</v>
      </c>
      <c r="C74" s="32">
        <f t="shared" si="1"/>
        <v>431</v>
      </c>
    </row>
    <row r="75" spans="1:3" x14ac:dyDescent="0.25">
      <c r="A75" s="35">
        <v>370</v>
      </c>
      <c r="B75" s="36" t="s">
        <v>98</v>
      </c>
      <c r="C75" s="32">
        <f t="shared" si="1"/>
        <v>370</v>
      </c>
    </row>
    <row r="76" spans="1:3" x14ac:dyDescent="0.25">
      <c r="A76" s="35">
        <v>80</v>
      </c>
      <c r="B76" s="35" t="s">
        <v>99</v>
      </c>
      <c r="C76" s="32">
        <f t="shared" si="1"/>
        <v>80</v>
      </c>
    </row>
    <row r="77" spans="1:3" x14ac:dyDescent="0.25">
      <c r="A77" s="35">
        <v>40</v>
      </c>
      <c r="B77" s="36" t="s">
        <v>100</v>
      </c>
      <c r="C77" s="32">
        <f t="shared" si="1"/>
        <v>40</v>
      </c>
    </row>
    <row r="78" spans="1:3" x14ac:dyDescent="0.25">
      <c r="A78" s="35">
        <v>390</v>
      </c>
      <c r="B78" s="36" t="s">
        <v>101</v>
      </c>
      <c r="C78" s="32">
        <f t="shared" si="1"/>
        <v>390</v>
      </c>
    </row>
    <row r="79" spans="1:3" x14ac:dyDescent="0.25">
      <c r="A79" s="35">
        <v>400</v>
      </c>
      <c r="B79" s="35" t="s">
        <v>102</v>
      </c>
      <c r="C79" s="32">
        <f t="shared" si="1"/>
        <v>400</v>
      </c>
    </row>
    <row r="80" spans="1:3" x14ac:dyDescent="0.25">
      <c r="A80" s="35">
        <v>393</v>
      </c>
      <c r="B80" s="36" t="s">
        <v>103</v>
      </c>
      <c r="C80" s="32">
        <f t="shared" si="1"/>
        <v>393</v>
      </c>
    </row>
    <row r="81" spans="1:3" x14ac:dyDescent="0.25">
      <c r="A81" s="35">
        <v>90</v>
      </c>
      <c r="B81" s="35" t="s">
        <v>104</v>
      </c>
      <c r="C81" s="32">
        <f t="shared" si="1"/>
        <v>90</v>
      </c>
    </row>
    <row r="82" spans="1:3" x14ac:dyDescent="0.25">
      <c r="A82" s="35">
        <v>410</v>
      </c>
      <c r="B82" s="36" t="s">
        <v>105</v>
      </c>
      <c r="C82" s="32">
        <f t="shared" si="1"/>
        <v>410</v>
      </c>
    </row>
    <row r="83" spans="1:3" x14ac:dyDescent="0.25">
      <c r="A83" s="35">
        <v>60</v>
      </c>
      <c r="B83" s="36" t="s">
        <v>106</v>
      </c>
      <c r="C83" s="32">
        <f t="shared" si="1"/>
        <v>60</v>
      </c>
    </row>
    <row r="84" spans="1:3" x14ac:dyDescent="0.25">
      <c r="A84" s="35">
        <v>220</v>
      </c>
      <c r="B84" s="36" t="s">
        <v>107</v>
      </c>
      <c r="C84" s="32">
        <f t="shared" si="1"/>
        <v>220</v>
      </c>
    </row>
    <row r="85" spans="1:3" x14ac:dyDescent="0.25">
      <c r="A85" s="35">
        <v>110</v>
      </c>
      <c r="B85" s="35" t="s">
        <v>108</v>
      </c>
      <c r="C85" s="32">
        <f t="shared" si="1"/>
        <v>110</v>
      </c>
    </row>
    <row r="86" spans="1:3" x14ac:dyDescent="0.25">
      <c r="A86" s="35">
        <v>50</v>
      </c>
      <c r="B86" s="36" t="s">
        <v>109</v>
      </c>
      <c r="C86" s="32">
        <f t="shared" si="1"/>
        <v>50</v>
      </c>
    </row>
  </sheetData>
  <autoFilter ref="A1:C8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2018-03-21T20:25:54Z</cp:lastPrinted>
  <dcterms:created xsi:type="dcterms:W3CDTF">2018-03-06T12:27:35Z</dcterms:created>
  <dcterms:modified xsi:type="dcterms:W3CDTF">2018-03-21T20:27:41Z</dcterms:modified>
</cp:coreProperties>
</file>