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LS\GEPROM 2018 - Material de Consumo\EM ELABORAÇÃO - Grupo 30.24 - Material para Manutenção de Bens Imóveis\"/>
    </mc:Choice>
  </mc:AlternateContent>
  <bookViews>
    <workbookView xWindow="0" yWindow="0" windowWidth="20490" windowHeight="7515" firstSheet="1" activeTab="1"/>
  </bookViews>
  <sheets>
    <sheet name="Base de Dados 30.24" sheetId="4" state="hidden" r:id="rId1"/>
    <sheet name="Respostas Órgãos" sheetId="5" r:id="rId2"/>
    <sheet name="CÓDIGO DOS ÓRGÃOS" sheetId="6" r:id="rId3"/>
  </sheets>
  <externalReferences>
    <externalReference r:id="rId4"/>
    <externalReference r:id="rId5"/>
  </externalReferences>
  <definedNames>
    <definedName name="_xlnm._FilterDatabase" localSheetId="0" hidden="1">'Base de Dados 30.24'!$B$1:$I$225</definedName>
    <definedName name="_xlnm._FilterDatabase" localSheetId="2" hidden="1">'CÓDIGO DOS ÓRGÃOS'!$A$1:$B$1</definedName>
    <definedName name="ÓRGÃOS">'[1]LISTA ÓRGÃO'!$B$2:$B$105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4" i="4" l="1"/>
  <c r="G274" i="4"/>
  <c r="C274" i="4"/>
  <c r="B274" i="4"/>
  <c r="J273" i="4"/>
  <c r="G273" i="4"/>
  <c r="C273" i="4"/>
  <c r="B273" i="4"/>
  <c r="J272" i="4"/>
  <c r="G272" i="4"/>
  <c r="C272" i="4"/>
  <c r="B272" i="4"/>
  <c r="J271" i="4"/>
  <c r="G271" i="4"/>
  <c r="C271" i="4"/>
  <c r="B271" i="4"/>
  <c r="J270" i="4"/>
  <c r="G270" i="4"/>
  <c r="C270" i="4"/>
  <c r="B270" i="4"/>
  <c r="J269" i="4"/>
  <c r="G269" i="4"/>
  <c r="C269" i="4"/>
  <c r="B269" i="4"/>
  <c r="J268" i="4"/>
  <c r="G268" i="4"/>
  <c r="C268" i="4"/>
  <c r="B268" i="4"/>
  <c r="J267" i="4"/>
  <c r="G267" i="4"/>
  <c r="C267" i="4"/>
  <c r="B267" i="4"/>
  <c r="J266" i="4"/>
  <c r="G266" i="4"/>
  <c r="C266" i="4"/>
  <c r="B266" i="4"/>
  <c r="J265" i="4"/>
  <c r="G265" i="4"/>
  <c r="C265" i="4"/>
  <c r="B265" i="4"/>
  <c r="J264" i="4"/>
  <c r="G264" i="4"/>
  <c r="C264" i="4"/>
  <c r="B264" i="4"/>
  <c r="J263" i="4"/>
  <c r="G263" i="4"/>
  <c r="C263" i="4"/>
  <c r="B263" i="4"/>
  <c r="J262" i="4"/>
  <c r="G262" i="4"/>
  <c r="C262" i="4"/>
  <c r="B262" i="4"/>
  <c r="J261" i="4"/>
  <c r="G261" i="4"/>
  <c r="C261" i="4"/>
  <c r="B261" i="4"/>
  <c r="J260" i="4"/>
  <c r="G260" i="4"/>
  <c r="C260" i="4"/>
  <c r="B260" i="4"/>
  <c r="J259" i="4"/>
  <c r="G259" i="4"/>
  <c r="C259" i="4"/>
  <c r="B259" i="4"/>
  <c r="J258" i="4"/>
  <c r="G258" i="4"/>
  <c r="C258" i="4"/>
  <c r="B258" i="4"/>
  <c r="J257" i="4"/>
  <c r="G257" i="4"/>
  <c r="C257" i="4"/>
  <c r="B257" i="4"/>
  <c r="J256" i="4"/>
  <c r="G256" i="4"/>
  <c r="C256" i="4"/>
  <c r="B256" i="4"/>
  <c r="J255" i="4"/>
  <c r="G255" i="4"/>
  <c r="C255" i="4"/>
  <c r="B255" i="4"/>
  <c r="J254" i="4"/>
  <c r="G254" i="4"/>
  <c r="C254" i="4"/>
  <c r="B254" i="4"/>
  <c r="J253" i="4"/>
  <c r="G253" i="4"/>
  <c r="C253" i="4"/>
  <c r="B253" i="4"/>
  <c r="J252" i="4"/>
  <c r="G252" i="4"/>
  <c r="C252" i="4"/>
  <c r="B252" i="4"/>
  <c r="J251" i="4"/>
  <c r="G251" i="4"/>
  <c r="C251" i="4"/>
  <c r="B251" i="4"/>
  <c r="J250" i="4"/>
  <c r="G250" i="4"/>
  <c r="C250" i="4"/>
  <c r="B250" i="4"/>
  <c r="J249" i="4"/>
  <c r="G249" i="4"/>
  <c r="C249" i="4"/>
  <c r="B249" i="4"/>
  <c r="J248" i="4"/>
  <c r="G248" i="4"/>
  <c r="C248" i="4"/>
  <c r="B248" i="4"/>
  <c r="J247" i="4"/>
  <c r="G247" i="4"/>
  <c r="C247" i="4"/>
  <c r="B247" i="4"/>
  <c r="J246" i="4"/>
  <c r="G246" i="4"/>
  <c r="C246" i="4"/>
  <c r="B246" i="4"/>
  <c r="J245" i="4"/>
  <c r="G245" i="4"/>
  <c r="C245" i="4"/>
  <c r="B245" i="4"/>
  <c r="J244" i="4"/>
  <c r="J23" i="5" s="1"/>
  <c r="G244" i="4"/>
  <c r="C244" i="4"/>
  <c r="B244" i="4"/>
  <c r="J243" i="4"/>
  <c r="G243" i="4"/>
  <c r="C243" i="4"/>
  <c r="B243" i="4"/>
  <c r="J242" i="4"/>
  <c r="G242" i="4"/>
  <c r="C242" i="4"/>
  <c r="B242" i="4"/>
  <c r="J241" i="4"/>
  <c r="G241" i="4"/>
  <c r="C241" i="4"/>
  <c r="B241" i="4"/>
  <c r="J240" i="4"/>
  <c r="G240" i="4"/>
  <c r="C240" i="4"/>
  <c r="B240" i="4"/>
  <c r="J239" i="4"/>
  <c r="G239" i="4"/>
  <c r="C239" i="4"/>
  <c r="B239" i="4"/>
  <c r="J238" i="4"/>
  <c r="G238" i="4"/>
  <c r="C238" i="4"/>
  <c r="B238" i="4"/>
  <c r="J237" i="4"/>
  <c r="G237" i="4"/>
  <c r="C237" i="4"/>
  <c r="B237" i="4"/>
  <c r="J236" i="4"/>
  <c r="G236" i="4"/>
  <c r="C236" i="4"/>
  <c r="B236" i="4"/>
  <c r="J235" i="4"/>
  <c r="G235" i="4"/>
  <c r="C235" i="4"/>
  <c r="B235" i="4"/>
  <c r="J234" i="4"/>
  <c r="G234" i="4"/>
  <c r="C234" i="4"/>
  <c r="B234" i="4"/>
  <c r="J233" i="4"/>
  <c r="G233" i="4"/>
  <c r="C233" i="4"/>
  <c r="B233" i="4"/>
  <c r="J232" i="4"/>
  <c r="G232" i="4"/>
  <c r="C232" i="4"/>
  <c r="B232" i="4"/>
  <c r="J231" i="4"/>
  <c r="G231" i="4"/>
  <c r="C231" i="4"/>
  <c r="B231" i="4"/>
  <c r="J230" i="4"/>
  <c r="J21" i="5" s="1"/>
  <c r="G230" i="4"/>
  <c r="C230" i="4"/>
  <c r="B230" i="4"/>
  <c r="J229" i="4"/>
  <c r="G229" i="4"/>
  <c r="C229" i="4"/>
  <c r="B229" i="4"/>
  <c r="J228" i="4"/>
  <c r="J7" i="5" s="1"/>
  <c r="G228" i="4"/>
  <c r="C228" i="4"/>
  <c r="B228" i="4"/>
  <c r="J227" i="4"/>
  <c r="G227" i="4"/>
  <c r="C227" i="4"/>
  <c r="B227" i="4"/>
  <c r="J226" i="4"/>
  <c r="G226" i="4"/>
  <c r="C226" i="4"/>
  <c r="B226" i="4"/>
  <c r="J225" i="4"/>
  <c r="J19" i="5" s="1"/>
  <c r="G225" i="4"/>
  <c r="C225" i="4"/>
  <c r="B225" i="4"/>
  <c r="J224" i="4"/>
  <c r="G224" i="4"/>
  <c r="C224" i="4"/>
  <c r="B224" i="4"/>
  <c r="J223" i="4"/>
  <c r="G223" i="4"/>
  <c r="C223" i="4"/>
  <c r="B223" i="4"/>
  <c r="J222" i="4"/>
  <c r="G222" i="4"/>
  <c r="C222" i="4"/>
  <c r="B222" i="4"/>
  <c r="J221" i="4"/>
  <c r="G221" i="4"/>
  <c r="C221" i="4"/>
  <c r="B221" i="4"/>
  <c r="J220" i="4"/>
  <c r="G220" i="4"/>
  <c r="C220" i="4"/>
  <c r="B220" i="4"/>
  <c r="J219" i="4"/>
  <c r="G219" i="4"/>
  <c r="C219" i="4"/>
  <c r="B219" i="4"/>
  <c r="J218" i="4"/>
  <c r="G218" i="4"/>
  <c r="C218" i="4"/>
  <c r="B218" i="4"/>
  <c r="J217" i="4"/>
  <c r="G217" i="4"/>
  <c r="C217" i="4"/>
  <c r="B217" i="4"/>
  <c r="J216" i="4"/>
  <c r="G216" i="4"/>
  <c r="C216" i="4"/>
  <c r="B216" i="4"/>
  <c r="J215" i="4"/>
  <c r="J8" i="5" s="1"/>
  <c r="G215" i="4"/>
  <c r="C215" i="4"/>
  <c r="B215" i="4"/>
  <c r="J214" i="4"/>
  <c r="G214" i="4"/>
  <c r="C214" i="4"/>
  <c r="B214" i="4"/>
  <c r="J213" i="4"/>
  <c r="G213" i="4"/>
  <c r="C213" i="4"/>
  <c r="B213" i="4"/>
  <c r="J212" i="4"/>
  <c r="J22" i="5" s="1"/>
  <c r="G212" i="4"/>
  <c r="C212" i="4"/>
  <c r="B212" i="4"/>
  <c r="J211" i="4"/>
  <c r="G211" i="4"/>
  <c r="C211" i="4"/>
  <c r="B211" i="4"/>
  <c r="J210" i="4"/>
  <c r="G210" i="4"/>
  <c r="C210" i="4"/>
  <c r="B210" i="4"/>
  <c r="J209" i="4"/>
  <c r="G209" i="4"/>
  <c r="C209" i="4"/>
  <c r="B209" i="4"/>
  <c r="J208" i="4"/>
  <c r="G208" i="4"/>
  <c r="C208" i="4"/>
  <c r="B208" i="4"/>
  <c r="J207" i="4"/>
  <c r="G207" i="4"/>
  <c r="C207" i="4"/>
  <c r="B207" i="4"/>
  <c r="J206" i="4"/>
  <c r="G206" i="4"/>
  <c r="C206" i="4"/>
  <c r="B206" i="4"/>
  <c r="J205" i="4"/>
  <c r="J17" i="5" s="1"/>
  <c r="G205" i="4"/>
  <c r="C205" i="4"/>
  <c r="B205" i="4"/>
  <c r="J204" i="4"/>
  <c r="G204" i="4"/>
  <c r="C204" i="4"/>
  <c r="B204" i="4"/>
  <c r="J203" i="4"/>
  <c r="J18" i="5" s="1"/>
  <c r="G203" i="4"/>
  <c r="C203" i="4"/>
  <c r="B203" i="4"/>
  <c r="J202" i="4"/>
  <c r="G202" i="4"/>
  <c r="C202" i="4"/>
  <c r="B202" i="4"/>
  <c r="J201" i="4"/>
  <c r="G201" i="4"/>
  <c r="C201" i="4"/>
  <c r="B201" i="4"/>
  <c r="J200" i="4"/>
  <c r="G200" i="4"/>
  <c r="C200" i="4"/>
  <c r="B200" i="4"/>
  <c r="J199" i="4"/>
  <c r="G199" i="4"/>
  <c r="C199" i="4"/>
  <c r="B199" i="4"/>
  <c r="J198" i="4"/>
  <c r="G198" i="4"/>
  <c r="C198" i="4"/>
  <c r="B198" i="4"/>
  <c r="J197" i="4"/>
  <c r="G197" i="4"/>
  <c r="C197" i="4"/>
  <c r="B197" i="4"/>
  <c r="J196" i="4"/>
  <c r="G196" i="4"/>
  <c r="C196" i="4"/>
  <c r="B196" i="4"/>
  <c r="J195" i="4"/>
  <c r="G195" i="4"/>
  <c r="C195" i="4"/>
  <c r="B195" i="4"/>
  <c r="J194" i="4"/>
  <c r="G194" i="4"/>
  <c r="C194" i="4"/>
  <c r="B194" i="4"/>
  <c r="J193" i="4"/>
  <c r="G193" i="4"/>
  <c r="C193" i="4"/>
  <c r="B193" i="4"/>
  <c r="J192" i="4"/>
  <c r="G192" i="4"/>
  <c r="C192" i="4"/>
  <c r="B192" i="4"/>
  <c r="J191" i="4"/>
  <c r="G191" i="4"/>
  <c r="C191" i="4"/>
  <c r="B191" i="4"/>
  <c r="J190" i="4"/>
  <c r="G190" i="4"/>
  <c r="C190" i="4"/>
  <c r="B190" i="4"/>
  <c r="J189" i="4"/>
  <c r="G189" i="4"/>
  <c r="C189" i="4"/>
  <c r="B189" i="4"/>
  <c r="J188" i="4"/>
  <c r="G188" i="4"/>
  <c r="C188" i="4"/>
  <c r="B188" i="4"/>
  <c r="J187" i="4"/>
  <c r="G187" i="4"/>
  <c r="C187" i="4"/>
  <c r="B187" i="4"/>
  <c r="J186" i="4"/>
  <c r="G186" i="4"/>
  <c r="C186" i="4"/>
  <c r="B186" i="4"/>
  <c r="J185" i="4"/>
  <c r="G185" i="4"/>
  <c r="C185" i="4"/>
  <c r="B185" i="4"/>
  <c r="J184" i="4"/>
  <c r="G184" i="4"/>
  <c r="C184" i="4"/>
  <c r="B184" i="4"/>
  <c r="J183" i="4"/>
  <c r="G183" i="4"/>
  <c r="C183" i="4"/>
  <c r="B183" i="4"/>
  <c r="J182" i="4"/>
  <c r="G182" i="4"/>
  <c r="C182" i="4"/>
  <c r="B182" i="4"/>
  <c r="J181" i="4"/>
  <c r="G181" i="4"/>
  <c r="C181" i="4"/>
  <c r="B181" i="4"/>
  <c r="J180" i="4"/>
  <c r="G180" i="4"/>
  <c r="C180" i="4"/>
  <c r="B180" i="4"/>
  <c r="J179" i="4"/>
  <c r="G179" i="4"/>
  <c r="C179" i="4"/>
  <c r="B179" i="4"/>
  <c r="J178" i="4"/>
  <c r="G178" i="4"/>
  <c r="C178" i="4"/>
  <c r="B178" i="4"/>
  <c r="J177" i="4"/>
  <c r="G177" i="4"/>
  <c r="C177" i="4"/>
  <c r="B177" i="4"/>
  <c r="J176" i="4"/>
  <c r="G176" i="4"/>
  <c r="C176" i="4"/>
  <c r="B176" i="4"/>
  <c r="J175" i="4"/>
  <c r="G175" i="4"/>
  <c r="C175" i="4"/>
  <c r="B175" i="4"/>
  <c r="J174" i="4"/>
  <c r="G174" i="4"/>
  <c r="C174" i="4"/>
  <c r="B174" i="4"/>
  <c r="J173" i="4"/>
  <c r="G173" i="4"/>
  <c r="C173" i="4"/>
  <c r="B173" i="4"/>
  <c r="J172" i="4"/>
  <c r="G172" i="4"/>
  <c r="C172" i="4"/>
  <c r="B172" i="4"/>
  <c r="J171" i="4"/>
  <c r="G171" i="4"/>
  <c r="C171" i="4"/>
  <c r="B171" i="4"/>
  <c r="J170" i="4"/>
  <c r="G170" i="4"/>
  <c r="C170" i="4"/>
  <c r="B170" i="4"/>
  <c r="J169" i="4"/>
  <c r="G169" i="4"/>
  <c r="C169" i="4"/>
  <c r="B169" i="4"/>
  <c r="J168" i="4"/>
  <c r="G168" i="4"/>
  <c r="C168" i="4"/>
  <c r="B168" i="4"/>
  <c r="J167" i="4"/>
  <c r="G167" i="4"/>
  <c r="C167" i="4"/>
  <c r="B167" i="4"/>
  <c r="J166" i="4"/>
  <c r="G166" i="4"/>
  <c r="C166" i="4"/>
  <c r="B166" i="4"/>
  <c r="J165" i="4"/>
  <c r="G165" i="4"/>
  <c r="C165" i="4"/>
  <c r="B165" i="4"/>
  <c r="J164" i="4"/>
  <c r="G164" i="4"/>
  <c r="C164" i="4"/>
  <c r="B164" i="4"/>
  <c r="J163" i="4"/>
  <c r="J14" i="5" s="1"/>
  <c r="G163" i="4"/>
  <c r="C163" i="4"/>
  <c r="B163" i="4"/>
  <c r="J162" i="4"/>
  <c r="G162" i="4"/>
  <c r="C162" i="4"/>
  <c r="B162" i="4"/>
  <c r="J161" i="4"/>
  <c r="G161" i="4"/>
  <c r="C161" i="4"/>
  <c r="B161" i="4"/>
  <c r="J160" i="4"/>
  <c r="G160" i="4"/>
  <c r="C160" i="4"/>
  <c r="B160" i="4"/>
  <c r="J159" i="4"/>
  <c r="G159" i="4"/>
  <c r="C159" i="4"/>
  <c r="B159" i="4"/>
  <c r="J158" i="4"/>
  <c r="G158" i="4"/>
  <c r="C158" i="4"/>
  <c r="B158" i="4"/>
  <c r="J157" i="4"/>
  <c r="J16" i="5" s="1"/>
  <c r="G157" i="4"/>
  <c r="C157" i="4"/>
  <c r="B157" i="4"/>
  <c r="J156" i="4"/>
  <c r="G156" i="4"/>
  <c r="C156" i="4"/>
  <c r="B156" i="4"/>
  <c r="J155" i="4"/>
  <c r="G155" i="4"/>
  <c r="C155" i="4"/>
  <c r="B155" i="4"/>
  <c r="J154" i="4"/>
  <c r="G154" i="4"/>
  <c r="C154" i="4"/>
  <c r="B154" i="4"/>
  <c r="J153" i="4"/>
  <c r="G153" i="4"/>
  <c r="C153" i="4"/>
  <c r="B153" i="4"/>
  <c r="J152" i="4"/>
  <c r="G152" i="4"/>
  <c r="C152" i="4"/>
  <c r="B152" i="4"/>
  <c r="J151" i="4"/>
  <c r="G151" i="4"/>
  <c r="C151" i="4"/>
  <c r="B151" i="4"/>
  <c r="J150" i="4"/>
  <c r="G150" i="4"/>
  <c r="C150" i="4"/>
  <c r="B150" i="4"/>
  <c r="J149" i="4"/>
  <c r="G149" i="4"/>
  <c r="C149" i="4"/>
  <c r="B149" i="4"/>
  <c r="J148" i="4"/>
  <c r="G148" i="4"/>
  <c r="C148" i="4"/>
  <c r="B148" i="4"/>
  <c r="J147" i="4"/>
  <c r="G147" i="4"/>
  <c r="C147" i="4"/>
  <c r="B147" i="4"/>
  <c r="J146" i="4"/>
  <c r="G146" i="4"/>
  <c r="C146" i="4"/>
  <c r="B146" i="4"/>
  <c r="J145" i="4"/>
  <c r="G145" i="4"/>
  <c r="C145" i="4"/>
  <c r="B145" i="4"/>
  <c r="J144" i="4"/>
  <c r="G144" i="4"/>
  <c r="C144" i="4"/>
  <c r="B144" i="4"/>
  <c r="J143" i="4"/>
  <c r="G143" i="4"/>
  <c r="C143" i="4"/>
  <c r="B143" i="4"/>
  <c r="J142" i="4"/>
  <c r="G142" i="4"/>
  <c r="C142" i="4"/>
  <c r="B142" i="4"/>
  <c r="J141" i="4"/>
  <c r="G141" i="4"/>
  <c r="C141" i="4"/>
  <c r="B141" i="4"/>
  <c r="J140" i="4"/>
  <c r="G140" i="4"/>
  <c r="C140" i="4"/>
  <c r="B140" i="4"/>
  <c r="J139" i="4"/>
  <c r="G139" i="4"/>
  <c r="C139" i="4"/>
  <c r="B139" i="4"/>
  <c r="J138" i="4"/>
  <c r="G138" i="4"/>
  <c r="C138" i="4"/>
  <c r="B138" i="4"/>
  <c r="J137" i="4"/>
  <c r="G137" i="4"/>
  <c r="C137" i="4"/>
  <c r="B137" i="4"/>
  <c r="J136" i="4"/>
  <c r="G136" i="4"/>
  <c r="C136" i="4"/>
  <c r="B136" i="4"/>
  <c r="J135" i="4"/>
  <c r="G135" i="4"/>
  <c r="C135" i="4"/>
  <c r="B135" i="4"/>
  <c r="J134" i="4"/>
  <c r="G134" i="4"/>
  <c r="C134" i="4"/>
  <c r="B134" i="4"/>
  <c r="J133" i="4"/>
  <c r="G133" i="4"/>
  <c r="C133" i="4"/>
  <c r="B133" i="4"/>
  <c r="J132" i="4"/>
  <c r="J9" i="5" s="1"/>
  <c r="G132" i="4"/>
  <c r="C132" i="4"/>
  <c r="B132" i="4"/>
  <c r="J131" i="4"/>
  <c r="G131" i="4"/>
  <c r="C131" i="4"/>
  <c r="B131" i="4"/>
  <c r="J130" i="4"/>
  <c r="G130" i="4"/>
  <c r="C130" i="4"/>
  <c r="B130" i="4"/>
  <c r="J129" i="4"/>
  <c r="G129" i="4"/>
  <c r="C129" i="4"/>
  <c r="B129" i="4"/>
  <c r="J128" i="4"/>
  <c r="G128" i="4"/>
  <c r="C128" i="4"/>
  <c r="B128" i="4"/>
  <c r="J127" i="4"/>
  <c r="G127" i="4"/>
  <c r="C127" i="4"/>
  <c r="B127" i="4"/>
  <c r="J126" i="4"/>
  <c r="G126" i="4"/>
  <c r="C126" i="4"/>
  <c r="B126" i="4"/>
  <c r="J125" i="4"/>
  <c r="G125" i="4"/>
  <c r="C125" i="4"/>
  <c r="B125" i="4"/>
  <c r="J124" i="4"/>
  <c r="G124" i="4"/>
  <c r="C124" i="4"/>
  <c r="B124" i="4"/>
  <c r="J123" i="4"/>
  <c r="G123" i="4"/>
  <c r="C123" i="4"/>
  <c r="B123" i="4"/>
  <c r="J122" i="4"/>
  <c r="G122" i="4"/>
  <c r="C122" i="4"/>
  <c r="B122" i="4"/>
  <c r="J121" i="4"/>
  <c r="G121" i="4"/>
  <c r="C121" i="4"/>
  <c r="B121" i="4"/>
  <c r="J120" i="4"/>
  <c r="G120" i="4"/>
  <c r="C120" i="4"/>
  <c r="B120" i="4"/>
  <c r="J119" i="4"/>
  <c r="G119" i="4"/>
  <c r="C119" i="4"/>
  <c r="B119" i="4"/>
  <c r="J118" i="4"/>
  <c r="G118" i="4"/>
  <c r="C118" i="4"/>
  <c r="B118" i="4"/>
  <c r="J117" i="4"/>
  <c r="G117" i="4"/>
  <c r="C117" i="4"/>
  <c r="B117" i="4"/>
  <c r="J116" i="4"/>
  <c r="G116" i="4"/>
  <c r="C116" i="4"/>
  <c r="B116" i="4"/>
  <c r="J115" i="4"/>
  <c r="G115" i="4"/>
  <c r="C115" i="4"/>
  <c r="B115" i="4"/>
  <c r="J114" i="4"/>
  <c r="G114" i="4"/>
  <c r="C114" i="4"/>
  <c r="B114" i="4"/>
  <c r="J113" i="4"/>
  <c r="G113" i="4"/>
  <c r="C113" i="4"/>
  <c r="B113" i="4"/>
  <c r="J112" i="4"/>
  <c r="G112" i="4"/>
  <c r="C112" i="4"/>
  <c r="B112" i="4"/>
  <c r="J111" i="4"/>
  <c r="G111" i="4"/>
  <c r="C111" i="4"/>
  <c r="B111" i="4"/>
  <c r="J110" i="4"/>
  <c r="G110" i="4"/>
  <c r="C110" i="4"/>
  <c r="B110" i="4"/>
  <c r="J109" i="4"/>
  <c r="G109" i="4"/>
  <c r="C109" i="4"/>
  <c r="B109" i="4"/>
  <c r="J108" i="4"/>
  <c r="G108" i="4"/>
  <c r="C108" i="4"/>
  <c r="B108" i="4"/>
  <c r="J107" i="4"/>
  <c r="G107" i="4"/>
  <c r="C107" i="4"/>
  <c r="B107" i="4"/>
  <c r="J106" i="4"/>
  <c r="G106" i="4"/>
  <c r="C106" i="4"/>
  <c r="B106" i="4"/>
  <c r="J105" i="4"/>
  <c r="G105" i="4"/>
  <c r="C105" i="4"/>
  <c r="B105" i="4"/>
  <c r="J104" i="4"/>
  <c r="G104" i="4"/>
  <c r="C104" i="4"/>
  <c r="B104" i="4"/>
  <c r="J103" i="4"/>
  <c r="G103" i="4"/>
  <c r="C103" i="4"/>
  <c r="B103" i="4"/>
  <c r="J102" i="4"/>
  <c r="J15" i="5" s="1"/>
  <c r="G102" i="4"/>
  <c r="C102" i="4"/>
  <c r="B102" i="4"/>
  <c r="J101" i="4"/>
  <c r="G101" i="4"/>
  <c r="C101" i="4"/>
  <c r="B101" i="4"/>
  <c r="J100" i="4"/>
  <c r="G100" i="4"/>
  <c r="C100" i="4"/>
  <c r="B100" i="4"/>
  <c r="J99" i="4"/>
  <c r="G99" i="4"/>
  <c r="C99" i="4"/>
  <c r="B99" i="4"/>
  <c r="J98" i="4"/>
  <c r="G98" i="4"/>
  <c r="C98" i="4"/>
  <c r="B98" i="4"/>
  <c r="J97" i="4"/>
  <c r="G97" i="4"/>
  <c r="C97" i="4"/>
  <c r="B97" i="4"/>
  <c r="J96" i="4"/>
  <c r="G96" i="4"/>
  <c r="C96" i="4"/>
  <c r="B96" i="4"/>
  <c r="J95" i="4"/>
  <c r="J20" i="5" s="1"/>
  <c r="G95" i="4"/>
  <c r="C95" i="4"/>
  <c r="B95" i="4"/>
  <c r="J94" i="4"/>
  <c r="G94" i="4"/>
  <c r="C94" i="4"/>
  <c r="B94" i="4"/>
  <c r="J93" i="4"/>
  <c r="G93" i="4"/>
  <c r="C93" i="4"/>
  <c r="B93" i="4"/>
  <c r="J92" i="4"/>
  <c r="G92" i="4"/>
  <c r="C92" i="4"/>
  <c r="B92" i="4"/>
  <c r="J91" i="4"/>
  <c r="G91" i="4"/>
  <c r="C91" i="4"/>
  <c r="B91" i="4"/>
  <c r="J90" i="4"/>
  <c r="G90" i="4"/>
  <c r="C90" i="4"/>
  <c r="B90" i="4"/>
  <c r="J89" i="4"/>
  <c r="G89" i="4"/>
  <c r="C89" i="4"/>
  <c r="B89" i="4"/>
  <c r="J88" i="4"/>
  <c r="G88" i="4"/>
  <c r="C88" i="4"/>
  <c r="B88" i="4"/>
  <c r="J87" i="4"/>
  <c r="G87" i="4"/>
  <c r="C87" i="4"/>
  <c r="B87" i="4"/>
  <c r="J86" i="4"/>
  <c r="G86" i="4"/>
  <c r="C86" i="4"/>
  <c r="B86" i="4"/>
  <c r="J85" i="4"/>
  <c r="G85" i="4"/>
  <c r="C85" i="4"/>
  <c r="B85" i="4"/>
  <c r="J84" i="4"/>
  <c r="G84" i="4"/>
  <c r="C84" i="4"/>
  <c r="B84" i="4"/>
  <c r="J83" i="4"/>
  <c r="J13" i="5" s="1"/>
  <c r="G83" i="4"/>
  <c r="C83" i="4"/>
  <c r="B83" i="4"/>
  <c r="J82" i="4"/>
  <c r="G82" i="4"/>
  <c r="C82" i="4"/>
  <c r="B82" i="4"/>
  <c r="J81" i="4"/>
  <c r="G81" i="4"/>
  <c r="C81" i="4"/>
  <c r="B81" i="4"/>
  <c r="J80" i="4"/>
  <c r="G80" i="4"/>
  <c r="C80" i="4"/>
  <c r="B80" i="4"/>
  <c r="J79" i="4"/>
  <c r="G79" i="4"/>
  <c r="C79" i="4"/>
  <c r="B79" i="4"/>
  <c r="J78" i="4"/>
  <c r="G78" i="4"/>
  <c r="C78" i="4"/>
  <c r="B78" i="4"/>
  <c r="J77" i="4"/>
  <c r="G77" i="4"/>
  <c r="C77" i="4"/>
  <c r="B77" i="4"/>
  <c r="J76" i="4"/>
  <c r="G76" i="4"/>
  <c r="C76" i="4"/>
  <c r="B76" i="4"/>
  <c r="J75" i="4"/>
  <c r="G75" i="4"/>
  <c r="C75" i="4"/>
  <c r="B75" i="4"/>
  <c r="J74" i="4"/>
  <c r="G74" i="4"/>
  <c r="C74" i="4"/>
  <c r="B74" i="4"/>
  <c r="J73" i="4"/>
  <c r="G73" i="4"/>
  <c r="C73" i="4"/>
  <c r="B73" i="4"/>
  <c r="J72" i="4"/>
  <c r="G72" i="4"/>
  <c r="C72" i="4"/>
  <c r="B72" i="4"/>
  <c r="J71" i="4"/>
  <c r="G71" i="4"/>
  <c r="C71" i="4"/>
  <c r="B71" i="4"/>
  <c r="J70" i="4"/>
  <c r="G70" i="4"/>
  <c r="C70" i="4"/>
  <c r="B70" i="4"/>
  <c r="J69" i="4"/>
  <c r="G69" i="4"/>
  <c r="C69" i="4"/>
  <c r="B69" i="4"/>
  <c r="J68" i="4"/>
  <c r="G68" i="4"/>
  <c r="C68" i="4"/>
  <c r="B68" i="4"/>
  <c r="J67" i="4"/>
  <c r="G67" i="4"/>
  <c r="C67" i="4"/>
  <c r="B67" i="4"/>
  <c r="J66" i="4"/>
  <c r="G66" i="4"/>
  <c r="C66" i="4"/>
  <c r="B66" i="4"/>
  <c r="J65" i="4"/>
  <c r="G65" i="4"/>
  <c r="C65" i="4"/>
  <c r="B65" i="4"/>
  <c r="J64" i="4"/>
  <c r="G64" i="4"/>
  <c r="C64" i="4"/>
  <c r="B64" i="4"/>
  <c r="J63" i="4"/>
  <c r="G63" i="4"/>
  <c r="C63" i="4"/>
  <c r="B63" i="4"/>
  <c r="J62" i="4"/>
  <c r="G62" i="4"/>
  <c r="C62" i="4"/>
  <c r="B62" i="4"/>
  <c r="J61" i="4"/>
  <c r="G61" i="4"/>
  <c r="C61" i="4"/>
  <c r="B61" i="4"/>
  <c r="J60" i="4"/>
  <c r="G60" i="4"/>
  <c r="C60" i="4"/>
  <c r="B60" i="4"/>
  <c r="J59" i="4"/>
  <c r="G59" i="4"/>
  <c r="C59" i="4"/>
  <c r="B59" i="4"/>
  <c r="J58" i="4"/>
  <c r="G58" i="4"/>
  <c r="C58" i="4"/>
  <c r="B58" i="4"/>
  <c r="J57" i="4"/>
  <c r="J12" i="5" s="1"/>
  <c r="G57" i="4"/>
  <c r="C57" i="4"/>
  <c r="B57" i="4"/>
  <c r="J56" i="4"/>
  <c r="G56" i="4"/>
  <c r="C56" i="4"/>
  <c r="B56" i="4"/>
  <c r="J55" i="4"/>
  <c r="G55" i="4"/>
  <c r="C55" i="4"/>
  <c r="B55" i="4"/>
  <c r="J54" i="4"/>
  <c r="G54" i="4"/>
  <c r="C54" i="4"/>
  <c r="B54" i="4"/>
  <c r="J53" i="4"/>
  <c r="G53" i="4"/>
  <c r="C53" i="4"/>
  <c r="B53" i="4"/>
  <c r="J52" i="4"/>
  <c r="G52" i="4"/>
  <c r="C52" i="4"/>
  <c r="B52" i="4"/>
  <c r="J51" i="4"/>
  <c r="G51" i="4"/>
  <c r="C51" i="4"/>
  <c r="B51" i="4"/>
  <c r="J50" i="4"/>
  <c r="G50" i="4"/>
  <c r="C50" i="4"/>
  <c r="B50" i="4"/>
  <c r="J49" i="4"/>
  <c r="G49" i="4"/>
  <c r="C49" i="4"/>
  <c r="B49" i="4"/>
  <c r="J48" i="4"/>
  <c r="G48" i="4"/>
  <c r="C48" i="4"/>
  <c r="B48" i="4"/>
  <c r="J47" i="4"/>
  <c r="G47" i="4"/>
  <c r="C47" i="4"/>
  <c r="B47" i="4"/>
  <c r="J46" i="4"/>
  <c r="G46" i="4"/>
  <c r="C46" i="4"/>
  <c r="B46" i="4"/>
  <c r="J45" i="4"/>
  <c r="G45" i="4"/>
  <c r="C45" i="4"/>
  <c r="B45" i="4"/>
  <c r="J44" i="4"/>
  <c r="G44" i="4"/>
  <c r="C44" i="4"/>
  <c r="B44" i="4"/>
  <c r="J43" i="4"/>
  <c r="G43" i="4"/>
  <c r="C43" i="4"/>
  <c r="B43" i="4"/>
  <c r="J42" i="4"/>
  <c r="G42" i="4"/>
  <c r="C42" i="4"/>
  <c r="B42" i="4"/>
  <c r="J41" i="4"/>
  <c r="G41" i="4"/>
  <c r="C41" i="4"/>
  <c r="B41" i="4"/>
  <c r="J40" i="4"/>
  <c r="G40" i="4"/>
  <c r="C40" i="4"/>
  <c r="B40" i="4"/>
  <c r="J39" i="4"/>
  <c r="G39" i="4"/>
  <c r="C39" i="4"/>
  <c r="B39" i="4"/>
  <c r="J38" i="4"/>
  <c r="G38" i="4"/>
  <c r="C38" i="4"/>
  <c r="B38" i="4"/>
  <c r="J37" i="4"/>
  <c r="G37" i="4"/>
  <c r="C37" i="4"/>
  <c r="B37" i="4"/>
  <c r="J36" i="4"/>
  <c r="G36" i="4"/>
  <c r="C36" i="4"/>
  <c r="B36" i="4"/>
  <c r="J35" i="4"/>
  <c r="G35" i="4"/>
  <c r="C35" i="4"/>
  <c r="B35" i="4"/>
  <c r="J34" i="4"/>
  <c r="G34" i="4"/>
  <c r="C34" i="4"/>
  <c r="B34" i="4"/>
  <c r="J33" i="4"/>
  <c r="G33" i="4"/>
  <c r="C33" i="4"/>
  <c r="B33" i="4"/>
  <c r="J32" i="4"/>
  <c r="G32" i="4"/>
  <c r="C32" i="4"/>
  <c r="B32" i="4"/>
  <c r="J31" i="4"/>
  <c r="G31" i="4"/>
  <c r="C31" i="4"/>
  <c r="B31" i="4"/>
  <c r="J30" i="4"/>
  <c r="G30" i="4"/>
  <c r="C30" i="4"/>
  <c r="B30" i="4"/>
  <c r="J29" i="4"/>
  <c r="G29" i="4"/>
  <c r="C29" i="4"/>
  <c r="B29" i="4"/>
  <c r="J28" i="4"/>
  <c r="G28" i="4"/>
  <c r="C28" i="4"/>
  <c r="B28" i="4"/>
  <c r="J27" i="4"/>
  <c r="G27" i="4"/>
  <c r="C27" i="4"/>
  <c r="B27" i="4"/>
  <c r="J26" i="4"/>
  <c r="G26" i="4"/>
  <c r="C26" i="4"/>
  <c r="B26" i="4"/>
  <c r="J25" i="4"/>
  <c r="G25" i="4"/>
  <c r="C25" i="4"/>
  <c r="B25" i="4"/>
  <c r="J24" i="4"/>
  <c r="G24" i="4"/>
  <c r="C24" i="4"/>
  <c r="B24" i="4"/>
  <c r="J23" i="4"/>
  <c r="G23" i="4"/>
  <c r="C23" i="4"/>
  <c r="B23" i="4"/>
  <c r="J22" i="4"/>
  <c r="J10" i="5" s="1"/>
  <c r="G22" i="4"/>
  <c r="C22" i="4"/>
  <c r="B22" i="4"/>
  <c r="J21" i="4"/>
  <c r="G21" i="4"/>
  <c r="C21" i="4"/>
  <c r="B21" i="4"/>
  <c r="J20" i="4"/>
  <c r="G20" i="4"/>
  <c r="C20" i="4"/>
  <c r="B20" i="4"/>
  <c r="J19" i="4"/>
  <c r="G19" i="4"/>
  <c r="C19" i="4"/>
  <c r="B19" i="4"/>
  <c r="J18" i="4"/>
  <c r="G18" i="4"/>
  <c r="C18" i="4"/>
  <c r="B18" i="4"/>
  <c r="J17" i="4"/>
  <c r="G17" i="4"/>
  <c r="C17" i="4"/>
  <c r="B17" i="4"/>
  <c r="J16" i="4"/>
  <c r="G16" i="4"/>
  <c r="C16" i="4"/>
  <c r="B16" i="4"/>
  <c r="J15" i="4"/>
  <c r="G15" i="4"/>
  <c r="C15" i="4"/>
  <c r="B15" i="4"/>
  <c r="J14" i="4"/>
  <c r="G14" i="4"/>
  <c r="C14" i="4"/>
  <c r="B14" i="4"/>
  <c r="J13" i="4"/>
  <c r="G13" i="4"/>
  <c r="C13" i="4"/>
  <c r="B13" i="4"/>
  <c r="J12" i="4"/>
  <c r="G12" i="4"/>
  <c r="C12" i="4"/>
  <c r="B12" i="4"/>
  <c r="J11" i="4"/>
  <c r="G11" i="4"/>
  <c r="C11" i="4"/>
  <c r="B11" i="4"/>
  <c r="J10" i="4"/>
  <c r="G10" i="4"/>
  <c r="C10" i="4"/>
  <c r="B10" i="4"/>
  <c r="J9" i="4"/>
  <c r="G9" i="4"/>
  <c r="C9" i="4"/>
  <c r="B9" i="4"/>
  <c r="J8" i="4"/>
  <c r="G8" i="4"/>
  <c r="C8" i="4"/>
  <c r="B8" i="4"/>
  <c r="J7" i="4"/>
  <c r="G7" i="4"/>
  <c r="C7" i="4"/>
  <c r="B7" i="4"/>
  <c r="J6" i="4"/>
  <c r="G6" i="4"/>
  <c r="C6" i="4"/>
  <c r="B6" i="4"/>
  <c r="J5" i="4"/>
  <c r="G5" i="4"/>
  <c r="C5" i="4"/>
  <c r="B5" i="4"/>
  <c r="J4" i="4"/>
  <c r="G4" i="4"/>
  <c r="C4" i="4"/>
  <c r="B4" i="4"/>
  <c r="J3" i="4"/>
  <c r="G3" i="4"/>
  <c r="C3" i="4"/>
  <c r="B3" i="4"/>
  <c r="J2" i="4"/>
  <c r="J11" i="5" s="1"/>
  <c r="G2" i="4"/>
  <c r="C2" i="4"/>
  <c r="B2" i="4"/>
  <c r="L9" i="5" l="1"/>
  <c r="L20" i="5"/>
  <c r="L16" i="5"/>
  <c r="L12" i="5"/>
  <c r="L7" i="5"/>
  <c r="L8" i="5"/>
  <c r="L22" i="5"/>
  <c r="L19" i="5"/>
  <c r="L15" i="5"/>
  <c r="L11" i="5"/>
  <c r="L21" i="5"/>
  <c r="L18" i="5"/>
  <c r="L14" i="5"/>
  <c r="L10" i="5"/>
  <c r="L23" i="5"/>
  <c r="L17" i="5"/>
  <c r="L13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3" i="5"/>
  <c r="I21" i="5"/>
  <c r="I22" i="5"/>
  <c r="I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3" i="5"/>
  <c r="A21" i="5"/>
  <c r="A22" i="5"/>
  <c r="A7" i="5"/>
  <c r="N4" i="5"/>
  <c r="K4" i="5"/>
  <c r="H4" i="5"/>
  <c r="B7" i="5" s="1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B22" i="5" l="1"/>
  <c r="B23" i="5"/>
  <c r="B19" i="5"/>
  <c r="B17" i="5"/>
  <c r="B15" i="5"/>
  <c r="B13" i="5"/>
  <c r="B11" i="5"/>
  <c r="B9" i="5"/>
  <c r="B21" i="5"/>
  <c r="B20" i="5"/>
  <c r="B18" i="5"/>
  <c r="B16" i="5"/>
  <c r="B14" i="5"/>
  <c r="B12" i="5"/>
  <c r="B10" i="5"/>
  <c r="B8" i="5"/>
  <c r="G8" i="5"/>
  <c r="H8" i="5"/>
  <c r="K8" i="5"/>
  <c r="G9" i="5"/>
  <c r="H9" i="5"/>
  <c r="K9" i="5"/>
  <c r="G10" i="5"/>
  <c r="H10" i="5"/>
  <c r="K10" i="5"/>
  <c r="G11" i="5"/>
  <c r="H11" i="5"/>
  <c r="K11" i="5"/>
  <c r="G12" i="5"/>
  <c r="H12" i="5"/>
  <c r="K12" i="5"/>
  <c r="G13" i="5"/>
  <c r="H13" i="5"/>
  <c r="K13" i="5"/>
  <c r="G14" i="5"/>
  <c r="H14" i="5"/>
  <c r="K14" i="5"/>
  <c r="G15" i="5"/>
  <c r="H15" i="5"/>
  <c r="K15" i="5"/>
  <c r="G16" i="5"/>
  <c r="H16" i="5"/>
  <c r="K16" i="5"/>
  <c r="G17" i="5"/>
  <c r="H17" i="5"/>
  <c r="K17" i="5"/>
  <c r="G18" i="5"/>
  <c r="H18" i="5"/>
  <c r="K18" i="5"/>
  <c r="G19" i="5"/>
  <c r="H19" i="5"/>
  <c r="K19" i="5"/>
  <c r="G20" i="5"/>
  <c r="H20" i="5"/>
  <c r="K20" i="5"/>
  <c r="G23" i="5"/>
  <c r="H23" i="5"/>
  <c r="K23" i="5"/>
  <c r="G21" i="5"/>
  <c r="H21" i="5"/>
  <c r="K21" i="5"/>
  <c r="G22" i="5"/>
  <c r="H22" i="5"/>
  <c r="K22" i="5"/>
  <c r="K7" i="5"/>
  <c r="H7" i="5"/>
  <c r="G7" i="5"/>
  <c r="C15" i="5"/>
  <c r="D15" i="5"/>
  <c r="C16" i="5"/>
  <c r="D16" i="5"/>
  <c r="C17" i="5"/>
  <c r="D17" i="5"/>
  <c r="C18" i="5"/>
  <c r="D18" i="5"/>
  <c r="C19" i="5"/>
  <c r="D19" i="5"/>
  <c r="C20" i="5"/>
  <c r="D20" i="5"/>
  <c r="C23" i="5"/>
  <c r="D23" i="5"/>
  <c r="C21" i="5"/>
  <c r="D21" i="5"/>
  <c r="C22" i="5"/>
  <c r="D22" i="5"/>
  <c r="D7" i="5" l="1"/>
  <c r="C8" i="5"/>
  <c r="C9" i="5"/>
  <c r="C10" i="5"/>
  <c r="C11" i="5"/>
  <c r="C12" i="5"/>
  <c r="C13" i="5"/>
  <c r="C14" i="5"/>
  <c r="C7" i="5"/>
  <c r="D8" i="5"/>
  <c r="D9" i="5"/>
  <c r="D10" i="5"/>
  <c r="D11" i="5"/>
  <c r="D12" i="5"/>
  <c r="D13" i="5"/>
  <c r="D14" i="5"/>
  <c r="N7" i="5" l="1"/>
  <c r="N22" i="5" l="1"/>
  <c r="O22" i="5"/>
  <c r="N8" i="5"/>
  <c r="O8" i="5"/>
  <c r="O14" i="5"/>
  <c r="N14" i="5"/>
  <c r="N17" i="5"/>
  <c r="O17" i="5"/>
  <c r="N15" i="5"/>
  <c r="O15" i="5"/>
  <c r="N9" i="5"/>
  <c r="O9" i="5"/>
  <c r="N20" i="5"/>
  <c r="O20" i="5"/>
  <c r="N11" i="5"/>
  <c r="O11" i="5"/>
  <c r="O18" i="5"/>
  <c r="N18" i="5"/>
  <c r="N13" i="5"/>
  <c r="O13" i="5"/>
  <c r="O19" i="5"/>
  <c r="N19" i="5"/>
  <c r="N23" i="5"/>
  <c r="O23" i="5"/>
  <c r="N12" i="5"/>
  <c r="O12" i="5"/>
  <c r="N16" i="5"/>
  <c r="O16" i="5"/>
  <c r="O21" i="5"/>
  <c r="N21" i="5"/>
  <c r="O10" i="5"/>
  <c r="N10" i="5"/>
  <c r="O7" i="5" l="1"/>
</calcChain>
</file>

<file path=xl/sharedStrings.xml><?xml version="1.0" encoding="utf-8"?>
<sst xmlns="http://schemas.openxmlformats.org/spreadsheetml/2006/main" count="953" uniqueCount="156">
  <si>
    <t>Cod. SICOP</t>
  </si>
  <si>
    <t>Descr. Órgão SICOP</t>
  </si>
  <si>
    <t>Código do Material</t>
  </si>
  <si>
    <t>Tipo</t>
  </si>
  <si>
    <t>Descrição do Material</t>
  </si>
  <si>
    <t>UO</t>
  </si>
  <si>
    <t>Descrição Órgão</t>
  </si>
  <si>
    <t>TCB - Sociedade de Transportes Coletivos de Brasília Ltda</t>
  </si>
  <si>
    <t>Informe no campo ao lado os possíveis locais de entrega:</t>
  </si>
  <si>
    <t>U.O.</t>
  </si>
  <si>
    <t>Qtd solicitada</t>
  </si>
  <si>
    <t>Código_Item</t>
  </si>
  <si>
    <t>Item nº</t>
  </si>
  <si>
    <t>Cód. Item</t>
  </si>
  <si>
    <t>Descrição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</si>
  <si>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</si>
  <si>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</si>
  <si>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</si>
  <si>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</si>
  <si>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</si>
  <si>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</si>
  <si>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un</t>
  </si>
  <si>
    <t>lt</t>
  </si>
  <si>
    <t>PROC. SEI Nº 00410-00001484/2018-29</t>
  </si>
  <si>
    <t>Und. Fornec.</t>
  </si>
  <si>
    <t>m³</t>
  </si>
  <si>
    <t>3.3.90.30.24.01.0005.000001-03</t>
  </si>
  <si>
    <t>ARGAMASSA, Material: argamassa cimento e cola (uso interno) AC - l, Aplicação: assentamento de cerâmica e pedra, Unidade De Fornecimento: saco de 20 kg.</t>
  </si>
  <si>
    <t>sc</t>
  </si>
  <si>
    <t>3.3.90.30.24.01.0005.000003-01</t>
  </si>
  <si>
    <t>ARGAMASSA, Material: argamassa especial flexível nível III, Aplicação: para assentamento de porcelanato e marmore em área externa, Unidade De Fornecimento: saco de 20 kg.</t>
  </si>
  <si>
    <t>3.3.90.30.24.07.0092.000008-01</t>
  </si>
  <si>
    <t>ASPERSOR, Material: Metal, Tipo: Tubo de 50 cm, Características Adicionais: Para irrigação, Diâmetro da Bitola: À escolher.</t>
  </si>
  <si>
    <t>3.3.90.30.24.01.0007.000002-01</t>
  </si>
  <si>
    <t>BRITA, Material: rocha fragmentada, Tamanho: brita nº 01.</t>
  </si>
  <si>
    <t>3.3.90.30.24.01.0003.000001-03</t>
  </si>
  <si>
    <t>CAL HIDRATADA, Material: hidróxido de cálcio, Unidade De Fornecimento: saco de 20 kg.</t>
  </si>
  <si>
    <t>3.3.90.30.24.01.0029.000001-01</t>
  </si>
  <si>
    <t>CASCALHO, Tipo: comum.</t>
  </si>
  <si>
    <t>3.3.90.30.24.01.0006.000003-01</t>
  </si>
  <si>
    <t>CIMENTO PORTLAND, Composição: Fíler, Classe: CP l l - F - 32, Unidade De Fornecimento: saco de 50 kg.</t>
  </si>
  <si>
    <t>3.3.90.30.24.04.0009.000008-01</t>
  </si>
  <si>
    <t>PAU ESCORAMENTO, Material: eucalipto ou similar, 1° qualidade, bruta, sem empena e rachadura. Tipo: extra, Diâmetro: 18 a 20 cm, Comprimento: 4 m</t>
  </si>
  <si>
    <t>3.3.90.30.24.04.0053.000002-01</t>
  </si>
  <si>
    <t>ESTICADOR DE MADEIRA, Aplicação: Para cerca, Bitola: 14 a 16, Altura: 2.50 m, Material: Eucalipto tratado.</t>
  </si>
  <si>
    <t>3.3.90.30.24.13.0002.000001-01</t>
  </si>
  <si>
    <t>PEDRA MARROADA CALCÁREA, Unidade De Fornecimento: M³.</t>
  </si>
  <si>
    <t>3.3.90.30.24.01.0002.000004-01</t>
  </si>
  <si>
    <t>PEDRISCO, Material: pedra triturada.</t>
  </si>
  <si>
    <t>3.3.90.30.24.06.0026.000006-01</t>
  </si>
  <si>
    <t>3.3.90.30.24.01.0001.000002-01</t>
  </si>
  <si>
    <t>PÓ DE PEDRA, Material: Rocha pulverizada.</t>
  </si>
  <si>
    <t>3.3.90.30.24.08.0034.000002-02</t>
  </si>
  <si>
    <t>TINTA DE MARCAÇÃO VIÁRIA, Composição: Á base de resina acrílica, Cor: amarela, Unidade De Fornecimento: lata de 18 litros</t>
  </si>
  <si>
    <t>PISO VINÍLICO,Características Técnicas Mínimas: Heterogêneo, em mantas, com propriedade anti-derrapante, flexível, com base pigmentada na cor do produto, composto de resina PVC, manta de fibra de vidro, plastificante, pigmentos e cargas minerais e instalado, Dimensões: 2 x 20 m, espessura mínima de 3 mm, Cor: À escolher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</si>
  <si>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</si>
  <si>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</si>
  <si>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</si>
  <si>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</si>
  <si>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</si>
  <si>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</si>
  <si>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</si>
  <si>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</si>
  <si>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</si>
  <si>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</si>
  <si>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</si>
  <si>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</si>
  <si>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</si>
  <si>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</si>
  <si>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</si>
  <si>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</si>
  <si>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</si>
  <si>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</si>
  <si>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</si>
  <si>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</si>
  <si>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</si>
  <si>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</si>
  <si>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</si>
  <si>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</si>
  <si>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</si>
  <si>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</si>
  <si>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</si>
  <si>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</si>
  <si>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</si>
  <si>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</si>
  <si>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</si>
  <si>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</si>
  <si>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</si>
  <si>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</si>
  <si>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</si>
  <si>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</si>
  <si>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</si>
  <si>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</si>
  <si>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</si>
  <si>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</si>
  <si>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</si>
  <si>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</si>
  <si>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</si>
  <si>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</si>
  <si>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</si>
  <si>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</si>
  <si>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</si>
  <si>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</si>
  <si>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</si>
  <si>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</si>
  <si>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</si>
  <si>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</si>
  <si>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</si>
  <si>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</si>
  <si>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</si>
  <si>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</si>
  <si>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</si>
  <si>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</si>
  <si>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</si>
  <si>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</si>
  <si>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</si>
  <si>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</si>
  <si>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</si>
  <si>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</si>
  <si>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</si>
  <si>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SEAGRI - Secretaria de Estado de Agricultura, Abastecimento e Desenvolvimento Rural</t>
  </si>
  <si>
    <t>SECID - Secretaria de Estado das Cidades</t>
  </si>
  <si>
    <t>SECOM - Secretaria de Estado de Comunicação</t>
  </si>
  <si>
    <t>SECULT - Secretaria de Estado de Cultura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</si>
  <si>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</si>
  <si>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</si>
  <si>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</si>
  <si>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</si>
  <si>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</si>
  <si>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</si>
  <si>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</si>
  <si>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</si>
  <si>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</si>
  <si>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</si>
  <si>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</si>
  <si>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</si>
  <si>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</si>
  <si>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Código do Órgão (SICOP/SEI)</t>
  </si>
  <si>
    <t>Qtd demandantes</t>
  </si>
  <si>
    <t>Cod_UO</t>
  </si>
  <si>
    <t>Consumo 2016</t>
  </si>
  <si>
    <t>Consumo 2017</t>
  </si>
  <si>
    <t>Consumo Médio Anual</t>
  </si>
  <si>
    <t>pct</t>
  </si>
  <si>
    <t>pç</t>
  </si>
  <si>
    <t>m²</t>
  </si>
  <si>
    <t>SECRIANÇA - Secretaria de Estado de Políticas para Crianças, Adolescentes e Juventude</t>
  </si>
  <si>
    <t>VGDF - Gabinete do Vice-Governador</t>
  </si>
  <si>
    <t>3.3.90.30.24.01.0004.000016-01</t>
  </si>
  <si>
    <t>AREIA,Tipo: Lavada, Granulometria: Fina.</t>
  </si>
  <si>
    <t>AREIA,Tipo: lavada, Granulometria: fina, Cor: branca, Aplicação: para parque de diversão.</t>
  </si>
  <si>
    <t>3.3.90.30.24.01.0004.000018-01</t>
  </si>
  <si>
    <t>3.3.90.30.42.02.0261.000001-01</t>
  </si>
  <si>
    <t>TRINCHA,Descrição: cerdas duplas, em nylon, medindo 3 polegadas.</t>
  </si>
  <si>
    <t>PLS Nº 0063 e 0064/2018</t>
  </si>
  <si>
    <t>PLANILHA DE DIMENSIONAMENTO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</si>
</sst>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s&quot;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2" fillId="0" borderId="0" xfId="3"/>
    <xf numFmtId="0" fontId="2" fillId="0" borderId="0" xfId="3" applyFill="1"/>
    <xf numFmtId="0" fontId="0" fillId="6" borderId="11" xfId="0" applyFont="1" applyFill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/>
    <xf numFmtId="164" fontId="0" fillId="0" borderId="0" xfId="0" applyNumberFormat="1" applyFont="1" applyBorder="1" applyAlignment="1" applyProtection="1"/>
    <xf numFmtId="0" fontId="0" fillId="5" borderId="0" xfId="0" applyFont="1" applyFill="1" applyProtection="1"/>
    <xf numFmtId="3" fontId="0" fillId="0" borderId="0" xfId="0" applyNumberFormat="1" applyFont="1" applyProtection="1"/>
    <xf numFmtId="0" fontId="0" fillId="7" borderId="2" xfId="0" applyFont="1" applyFill="1" applyBorder="1" applyAlignment="1" applyProtection="1">
      <alignment horizontal="center" vertical="center"/>
    </xf>
    <xf numFmtId="0" fontId="0" fillId="7" borderId="2" xfId="0" applyFont="1" applyFill="1" applyBorder="1" applyAlignment="1" applyProtection="1">
      <alignment horizontal="left" vertical="center" wrapText="1"/>
    </xf>
    <xf numFmtId="166" fontId="0" fillId="7" borderId="2" xfId="1" applyNumberFormat="1" applyFont="1" applyFill="1" applyBorder="1" applyAlignment="1" applyProtection="1">
      <alignment horizontal="left" vertical="center" wrapText="1"/>
    </xf>
    <xf numFmtId="3" fontId="0" fillId="0" borderId="2" xfId="1" applyNumberFormat="1" applyFont="1" applyBorder="1" applyAlignment="1" applyProtection="1">
      <alignment horizontal="center" vertical="center" wrapText="1"/>
    </xf>
    <xf numFmtId="3" fontId="0" fillId="7" borderId="2" xfId="0" applyNumberFormat="1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19" xfId="0" applyFont="1" applyFill="1" applyBorder="1" applyAlignment="1" applyProtection="1">
      <alignment horizontal="center" vertical="center" wrapText="1"/>
    </xf>
    <xf numFmtId="0" fontId="0" fillId="7" borderId="20" xfId="0" applyFont="1" applyFill="1" applyBorder="1" applyAlignment="1" applyProtection="1">
      <alignment horizontal="center" vertical="center" wrapText="1"/>
    </xf>
    <xf numFmtId="9" fontId="0" fillId="7" borderId="21" xfId="2" applyFont="1" applyFill="1" applyBorder="1" applyAlignment="1" applyProtection="1">
      <alignment horizontal="center" vertical="center"/>
    </xf>
    <xf numFmtId="0" fontId="0" fillId="8" borderId="13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3" xfId="0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8" fillId="4" borderId="3" xfId="0" applyNumberFormat="1" applyFont="1" applyFill="1" applyBorder="1" applyAlignment="1">
      <alignment horizontal="left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7" fillId="2" borderId="1" xfId="0" applyNumberFormat="1" applyFont="1" applyFill="1" applyBorder="1" applyAlignment="1">
      <alignment horizontal="left" vertical="center" wrapText="1"/>
    </xf>
    <xf numFmtId="3" fontId="8" fillId="4" borderId="3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0" fillId="0" borderId="0" xfId="0" applyNumberFormat="1" applyFont="1"/>
    <xf numFmtId="0" fontId="1" fillId="0" borderId="2" xfId="3" applyFont="1" applyFill="1" applyBorder="1"/>
    <xf numFmtId="0" fontId="2" fillId="0" borderId="2" xfId="3" applyBorder="1"/>
    <xf numFmtId="0" fontId="0" fillId="0" borderId="2" xfId="3" applyFont="1" applyBorder="1"/>
    <xf numFmtId="0" fontId="2" fillId="0" borderId="2" xfId="3" applyFill="1" applyBorder="1"/>
    <xf numFmtId="0" fontId="0" fillId="0" borderId="2" xfId="3" applyFont="1" applyFill="1" applyBorder="1"/>
    <xf numFmtId="0" fontId="0" fillId="7" borderId="18" xfId="0" applyFont="1" applyFill="1" applyBorder="1" applyAlignment="1" applyProtection="1">
      <alignment horizontal="center" vertical="center" wrapText="1"/>
    </xf>
    <xf numFmtId="0" fontId="0" fillId="7" borderId="11" xfId="0" applyFont="1" applyFill="1" applyBorder="1" applyAlignment="1" applyProtection="1">
      <alignment horizontal="center" vertical="center"/>
    </xf>
    <xf numFmtId="0" fontId="0" fillId="7" borderId="11" xfId="0" applyFont="1" applyFill="1" applyBorder="1" applyAlignment="1" applyProtection="1">
      <alignment horizontal="left" vertical="center" wrapText="1"/>
    </xf>
    <xf numFmtId="166" fontId="0" fillId="7" borderId="11" xfId="1" applyNumberFormat="1" applyFont="1" applyFill="1" applyBorder="1" applyAlignment="1" applyProtection="1">
      <alignment horizontal="left" vertical="center" wrapText="1"/>
    </xf>
    <xf numFmtId="3" fontId="0" fillId="0" borderId="11" xfId="1" applyNumberFormat="1" applyFont="1" applyBorder="1" applyAlignment="1" applyProtection="1">
      <alignment horizontal="center" vertical="center" wrapText="1"/>
    </xf>
    <xf numFmtId="3" fontId="0" fillId="7" borderId="11" xfId="0" applyNumberFormat="1" applyFont="1" applyFill="1" applyBorder="1" applyAlignment="1" applyProtection="1">
      <alignment horizontal="center" vertical="center"/>
    </xf>
    <xf numFmtId="9" fontId="0" fillId="7" borderId="19" xfId="2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3" fillId="6" borderId="9" xfId="0" applyFont="1" applyFill="1" applyBorder="1" applyAlignment="1" applyProtection="1">
      <alignment horizontal="right" vertical="center" wrapText="1"/>
    </xf>
    <xf numFmtId="0" fontId="3" fillId="6" borderId="10" xfId="0" applyFont="1" applyFill="1" applyBorder="1" applyAlignment="1" applyProtection="1">
      <alignment horizontal="right" vertical="center" wrapText="1"/>
    </xf>
    <xf numFmtId="164" fontId="6" fillId="6" borderId="14" xfId="0" applyNumberFormat="1" applyFont="1" applyFill="1" applyBorder="1" applyAlignment="1" applyProtection="1">
      <alignment horizontal="center" vertical="center"/>
    </xf>
    <xf numFmtId="164" fontId="6" fillId="6" borderId="15" xfId="0" applyNumberFormat="1" applyFont="1" applyFill="1" applyBorder="1" applyAlignment="1" applyProtection="1">
      <alignment horizontal="center" vertical="center"/>
    </xf>
    <xf numFmtId="164" fontId="6" fillId="6" borderId="16" xfId="0" applyNumberFormat="1" applyFont="1" applyFill="1" applyBorder="1" applyAlignment="1" applyProtection="1">
      <alignment horizontal="center" vertical="center"/>
    </xf>
    <xf numFmtId="164" fontId="6" fillId="6" borderId="6" xfId="0" applyNumberFormat="1" applyFont="1" applyFill="1" applyBorder="1" applyAlignment="1" applyProtection="1">
      <alignment horizontal="center" vertical="center"/>
    </xf>
    <xf numFmtId="164" fontId="6" fillId="6" borderId="7" xfId="0" applyNumberFormat="1" applyFont="1" applyFill="1" applyBorder="1" applyAlignment="1" applyProtection="1">
      <alignment horizontal="center" vertical="center"/>
    </xf>
    <xf numFmtId="164" fontId="6" fillId="6" borderId="8" xfId="0" applyNumberFormat="1" applyFont="1" applyFill="1" applyBorder="1" applyAlignment="1" applyProtection="1">
      <alignment horizontal="center" vertical="center"/>
    </xf>
    <xf numFmtId="165" fontId="6" fillId="6" borderId="14" xfId="0" applyNumberFormat="1" applyFont="1" applyFill="1" applyBorder="1" applyAlignment="1" applyProtection="1">
      <alignment horizontal="center" vertical="center"/>
    </xf>
    <xf numFmtId="165" fontId="6" fillId="6" borderId="16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165" fontId="6" fillId="6" borderId="8" xfId="0" applyNumberFormat="1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left" vertical="top" wrapText="1"/>
    </xf>
    <xf numFmtId="0" fontId="3" fillId="6" borderId="10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21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scheme val="minor"/>
      </font>
      <numFmt numFmtId="0" formatCode="General"/>
      <fill>
        <patternFill patternType="solid">
          <fgColor rgb="FFFFFFFF"/>
          <bgColor rgb="FFF8FBF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minor"/>
      </font>
      <numFmt numFmtId="0" formatCode="General"/>
      <fill>
        <patternFill patternType="solid">
          <fgColor rgb="FFFFFFFF"/>
          <bgColor rgb="FF0B64A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n_dados_07\SEAP\SCG\COSUP\DIREP\GEPROSP-GEPROM\PLS\GEPROM%202018%20-%20Material%20de%20Consumo\EM%20ELABORA&#199;&#195;O%20-%20Grupo%2030.21%20-%20Copos%20Descart&#225;veis\ANEXO%20II%20-%20Plan.%20Dimensionam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CG\COSUP\DIREP\GEPROSP-GEPROM\&#211;rg&#227;os\Controle%20de%20&#243;rg&#227;os%20ESTRUTURA%20ANTI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 30.21"/>
      <sheetName val="Respostas Órgãos"/>
      <sheetName val="LISTA ÓRGÃO"/>
    </sheetNames>
    <sheetDataSet>
      <sheetData sheetId="0"/>
      <sheetData sheetId="1"/>
      <sheetData sheetId="2">
        <row r="1">
          <cell r="A1" t="str">
            <v>UO</v>
          </cell>
        </row>
        <row r="2">
          <cell r="B2" t="str">
            <v>Administração Regional da Candangolândia</v>
          </cell>
        </row>
        <row r="3">
          <cell r="B3" t="str">
            <v>Administração Regional da Fercal RA XXXI</v>
          </cell>
        </row>
        <row r="4">
          <cell r="B4" t="str">
            <v>Administração Regional da Sudoeste/Octogonal</v>
          </cell>
        </row>
        <row r="5">
          <cell r="B5" t="str">
            <v>Administração Regional de Águas Claras</v>
          </cell>
        </row>
        <row r="6">
          <cell r="B6" t="str">
            <v>Administração Regional de Brazlândia</v>
          </cell>
        </row>
        <row r="7">
          <cell r="B7" t="str">
            <v>Administração Regional de Ceilândia</v>
          </cell>
        </row>
        <row r="8">
          <cell r="B8" t="str">
            <v>Administração Regional de Itapoã</v>
          </cell>
        </row>
        <row r="9">
          <cell r="B9" t="str">
            <v>Administração Regional de Planaltina</v>
          </cell>
        </row>
        <row r="10">
          <cell r="B10" t="str">
            <v>Administração Regional de Samambaia</v>
          </cell>
        </row>
        <row r="11">
          <cell r="B11" t="str">
            <v>Administração Regional de Santa Maria</v>
          </cell>
        </row>
        <row r="12">
          <cell r="B12" t="str">
            <v>Administração Regional de São Sebastião</v>
          </cell>
        </row>
        <row r="13">
          <cell r="B13" t="str">
            <v>Administração Regional de Sobradinho</v>
          </cell>
        </row>
        <row r="14">
          <cell r="B14" t="str">
            <v>Administração Regional de Sobradinho II</v>
          </cell>
        </row>
        <row r="15">
          <cell r="B15" t="str">
            <v>Administração Regional de Taguatinga</v>
          </cell>
        </row>
        <row r="16">
          <cell r="B16" t="str">
            <v>Administração Regional de Vicente Pires</v>
          </cell>
        </row>
        <row r="17">
          <cell r="B17" t="str">
            <v>Administração Regional do Cruzeiro</v>
          </cell>
        </row>
        <row r="18">
          <cell r="B18" t="str">
            <v>Administração Regional do Gama</v>
          </cell>
        </row>
        <row r="19">
          <cell r="B19" t="str">
            <v>Administração Regional do Guará</v>
          </cell>
        </row>
        <row r="20">
          <cell r="B20" t="str">
            <v>Administração Regional do Jardim Botânico</v>
          </cell>
        </row>
        <row r="21">
          <cell r="B21" t="str">
            <v>Administração Regional do Lago Norte</v>
          </cell>
        </row>
        <row r="22">
          <cell r="B22" t="str">
            <v>Administração Regional do Lago Sul</v>
          </cell>
        </row>
        <row r="23">
          <cell r="B23" t="str">
            <v>Administração Regional do Núcleo Bandeirante</v>
          </cell>
        </row>
        <row r="24">
          <cell r="B24" t="str">
            <v>Administração Regional do Paranoá</v>
          </cell>
        </row>
        <row r="25">
          <cell r="B25" t="str">
            <v>Administração Regional do Park Way</v>
          </cell>
        </row>
        <row r="26">
          <cell r="B26" t="str">
            <v>Administração Regional do Plano Piloto</v>
          </cell>
        </row>
        <row r="27">
          <cell r="B27" t="str">
            <v>Administração Regional do Recanto das Emas</v>
          </cell>
        </row>
        <row r="28">
          <cell r="B28" t="str">
            <v>Administração Regional do Riacho Fundo I</v>
          </cell>
        </row>
        <row r="29">
          <cell r="B29" t="str">
            <v>Administração Regional do Riacho Fundo II</v>
          </cell>
        </row>
        <row r="30">
          <cell r="B30" t="str">
            <v>Administração Regional do Setor Complementar de Indústria</v>
          </cell>
        </row>
        <row r="31">
          <cell r="B31" t="str">
            <v>Administração Regional do SIA</v>
          </cell>
        </row>
        <row r="32">
          <cell r="B32" t="str">
            <v>Administração Regional do Varjão</v>
          </cell>
        </row>
        <row r="33">
          <cell r="B33" t="str">
            <v>Agência de Fiscalização do Distrito Federal</v>
          </cell>
        </row>
        <row r="34">
          <cell r="B34" t="str">
            <v>Agência Empresarial da Receita</v>
          </cell>
        </row>
        <row r="35">
          <cell r="B35" t="str">
            <v>Agência Reguladora de Águas e Saneamento do DF</v>
          </cell>
        </row>
        <row r="36">
          <cell r="B36" t="str">
            <v>Arquivo Público do Distrito Federal</v>
          </cell>
        </row>
        <row r="37">
          <cell r="B37" t="str">
            <v>Câmara Legislativa do Distrito Federal</v>
          </cell>
        </row>
        <row r="38">
          <cell r="B38" t="str">
            <v>Central de Abastecimento do DF - CEASA</v>
          </cell>
        </row>
        <row r="39">
          <cell r="B39" t="str">
            <v>Cia de Desenvolvimento do Planalto Central - CODEPLAN</v>
          </cell>
        </row>
        <row r="40">
          <cell r="B40" t="str">
            <v>Companhia de Desenvolvimento Habitacional do Distrito Federal - CODHAB</v>
          </cell>
        </row>
        <row r="41">
          <cell r="B41" t="str">
            <v>Companhia de Saneamento Ambiental do Distrito Federal - CAESB</v>
          </cell>
        </row>
        <row r="42">
          <cell r="B42" t="str">
            <v>Companhia do Metropolitano de Brasília - METRÔ</v>
          </cell>
        </row>
        <row r="43">
          <cell r="B43" t="str">
            <v>Companhia Energética de Brasília - CEB</v>
          </cell>
        </row>
        <row r="44">
          <cell r="B44" t="str">
            <v>Companhia Imobiliária de Brasília - TERRACAP</v>
          </cell>
        </row>
        <row r="45">
          <cell r="B45" t="str">
            <v>Companhia Urbanizadora da Nova Capital do Brasil - NOVACAP</v>
          </cell>
        </row>
        <row r="46">
          <cell r="B46" t="str">
            <v>Controladoria Geral do Distrito Federal</v>
          </cell>
        </row>
        <row r="47">
          <cell r="B47" t="str">
            <v>Corpo de Bombeiros Militar do Distrito Federal</v>
          </cell>
        </row>
        <row r="48">
          <cell r="B48" t="str">
            <v>Corregedoria Geral do Distrito Federal</v>
          </cell>
        </row>
        <row r="49">
          <cell r="B49" t="str">
            <v>Defensoria Pública do Distrito Federal</v>
          </cell>
        </row>
        <row r="50">
          <cell r="B50" t="str">
            <v>Departamento de Estradas e Rodagens do DF</v>
          </cell>
        </row>
        <row r="51">
          <cell r="B51" t="str">
            <v>Departamento de Trânsito do Distrito Federal</v>
          </cell>
        </row>
        <row r="52">
          <cell r="B52" t="str">
            <v>Empresa Brasiliense de Turismo</v>
          </cell>
        </row>
        <row r="53">
          <cell r="B53" t="str">
            <v>Empresa de Assistência Técnica e Extensão Rural do DF</v>
          </cell>
        </row>
        <row r="54">
          <cell r="B54" t="str">
            <v>Fundação de Amparo ao Trabalhador Preso</v>
          </cell>
        </row>
        <row r="55">
          <cell r="B55" t="str">
            <v>Fundação de Apoio à Pesquisa</v>
          </cell>
        </row>
        <row r="56">
          <cell r="B56" t="str">
            <v>Fundação de Ensino e Pesquisa em Ciências de Saúde</v>
          </cell>
        </row>
        <row r="57">
          <cell r="B57" t="str">
            <v>Fundação Hemocentro de Brasília</v>
          </cell>
        </row>
        <row r="58">
          <cell r="B58" t="str">
            <v>Fundação Jardim Zoológico de Brasília</v>
          </cell>
        </row>
        <row r="59">
          <cell r="B59" t="str">
            <v>Fundação Universidade Aberta do Distrito Federal - FUNAB</v>
          </cell>
        </row>
        <row r="60">
          <cell r="B60" t="str">
            <v>Gabinete da Secretaria de Estado de Educação</v>
          </cell>
        </row>
        <row r="61">
          <cell r="B61" t="str">
            <v>Gabinete do Governador</v>
          </cell>
        </row>
        <row r="62">
          <cell r="B62" t="str">
            <v>Gabinete do Vice-Governador</v>
          </cell>
        </row>
        <row r="63">
          <cell r="B63" t="str">
            <v>Gerência de Fiscalização de Mercadoria de Trânsito</v>
          </cell>
        </row>
        <row r="64">
          <cell r="B64" t="str">
            <v>Hospital de Base do Distrito Federal</v>
          </cell>
        </row>
        <row r="65">
          <cell r="B65" t="str">
            <v>Hospital Regional de Brazlândia</v>
          </cell>
        </row>
        <row r="66">
          <cell r="B66" t="str">
            <v>Hospital São Vicente de Paula</v>
          </cell>
        </row>
        <row r="67">
          <cell r="B67" t="str">
            <v>Instituto de Defesa do Consumidor - PROCON</v>
          </cell>
        </row>
        <row r="68">
          <cell r="B68" t="str">
            <v>Instituto de Previdencia dos Servidores do Distrito Federal</v>
          </cell>
        </row>
        <row r="69">
          <cell r="B69" t="str">
            <v>Instituto do Meio Ambiente e dos Recursos Hídricos do Distrito Federal</v>
          </cell>
        </row>
        <row r="70">
          <cell r="B70" t="str">
            <v>Jardim Botânico de Brasília</v>
          </cell>
        </row>
        <row r="71">
          <cell r="B71" t="str">
            <v>Laboratório Central de Saúde Pública do DF</v>
          </cell>
        </row>
        <row r="72">
          <cell r="B72" t="str">
            <v>Polícia Civil do Distrito Federal</v>
          </cell>
        </row>
        <row r="73">
          <cell r="B73" t="str">
            <v>Polícia Militar do Distrito Federal</v>
          </cell>
        </row>
        <row r="74">
          <cell r="B74" t="str">
            <v>Procuradoria Geral do Distrito Federal</v>
          </cell>
        </row>
        <row r="75">
          <cell r="B75" t="str">
            <v>Secretaria de Estado da Casa Civil, Relações Institucionais e Sociais do Distrito Federal</v>
          </cell>
        </row>
        <row r="76">
          <cell r="B76" t="str">
            <v>Secretaria de Estado da Gestão do Território e Habitação</v>
          </cell>
        </row>
        <row r="77">
          <cell r="B77" t="str">
            <v>Secretaria de Estado das Cidades</v>
          </cell>
        </row>
        <row r="78">
          <cell r="B78" t="str">
            <v>Secretaria de Estado de Agricultura, Abastecimento e Desenvolvimento Rural</v>
          </cell>
        </row>
        <row r="79">
          <cell r="B79" t="str">
            <v>Secretaria de Estado de Ciência e Tecnologia do Distrito Federal</v>
          </cell>
        </row>
        <row r="80">
          <cell r="B80" t="str">
            <v>Secretaria de Estado de Comunicação</v>
          </cell>
        </row>
        <row r="81">
          <cell r="B81" t="str">
            <v>Secretaria de Estado de Cultura</v>
          </cell>
        </row>
        <row r="82">
          <cell r="B82" t="str">
            <v>Secretaria de Estado de Economia e Desenvolvimento Sustentável</v>
          </cell>
        </row>
        <row r="83">
          <cell r="B83" t="str">
            <v>Secretaria de Estado de Educação</v>
          </cell>
        </row>
        <row r="84">
          <cell r="B84" t="str">
            <v>Secretaria de Estado de Esporte, Turismo e Lazer</v>
          </cell>
        </row>
        <row r="85">
          <cell r="B85" t="str">
            <v>Secretaria de Estado de Fazenda</v>
          </cell>
        </row>
        <row r="86">
          <cell r="B86" t="str">
            <v>Secretaria de Estado de Infraestrutura e Serviços Públicos</v>
          </cell>
        </row>
        <row r="87">
          <cell r="B87" t="str">
            <v>Secretaria de Estado de Justiça e Cidadania</v>
          </cell>
        </row>
        <row r="88">
          <cell r="B88" t="str">
            <v>Secretaria de Estado de Meio-Ambiente</v>
          </cell>
        </row>
        <row r="89">
          <cell r="B89" t="str">
            <v>Secretaria de Estado de Mobilidade</v>
          </cell>
        </row>
        <row r="90">
          <cell r="B90" t="str">
            <v>Secretaria de Estado de Planejamento, Orçamento e Gestão</v>
          </cell>
        </row>
        <row r="91">
          <cell r="B91" t="str">
            <v>Secretaria de Estado de Políticas para Crianças, Adolescentes e Juventude</v>
          </cell>
        </row>
        <row r="92">
          <cell r="B92" t="str">
            <v>Secretaria de Estado de Regularização de Condomínios</v>
          </cell>
        </row>
        <row r="93">
          <cell r="B93" t="str">
            <v>Secretaria de Estado de Saúde</v>
          </cell>
        </row>
        <row r="94">
          <cell r="B94" t="str">
            <v>Secretaria de Estado de Segurança Pública e Paz Social</v>
          </cell>
        </row>
        <row r="95">
          <cell r="B95" t="str">
            <v>Secretaria de Estado de Trabalho, Desenvolvimento Social, Mulheres, Igualdade Racial e Direitos Humanos</v>
          </cell>
        </row>
        <row r="96">
          <cell r="B96" t="str">
            <v>Serviço de Limpeza Urbana</v>
          </cell>
        </row>
        <row r="97">
          <cell r="B97" t="str">
            <v>Subsecretaria de Vigilância à Saúde</v>
          </cell>
        </row>
        <row r="98">
          <cell r="B98" t="str">
            <v>SULIC</v>
          </cell>
        </row>
        <row r="99">
          <cell r="B99" t="str">
            <v>TCB - Sociedade de Transportes Coletivos de Brasília Ltda</v>
          </cell>
        </row>
        <row r="100">
          <cell r="B100" t="str">
            <v>Transporte Urbano do DF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. SICOP-SIGMA"/>
    </sheetNames>
    <sheetDataSet>
      <sheetData sheetId="0">
        <row r="1">
          <cell r="D1" t="str">
            <v>Cod. SICOP</v>
          </cell>
          <cell r="E1" t="str">
            <v>Orgão</v>
          </cell>
        </row>
        <row r="2">
          <cell r="D2">
            <v>14</v>
          </cell>
          <cell r="E2" t="str">
            <v>GVG</v>
          </cell>
        </row>
        <row r="3">
          <cell r="D3">
            <v>15</v>
          </cell>
          <cell r="E3" t="str">
            <v>PROCON</v>
          </cell>
        </row>
        <row r="4">
          <cell r="D4">
            <v>20</v>
          </cell>
          <cell r="E4" t="str">
            <v>PGDF</v>
          </cell>
        </row>
        <row r="5">
          <cell r="D5">
            <v>40</v>
          </cell>
          <cell r="E5" t="str">
            <v>SEF</v>
          </cell>
        </row>
        <row r="6">
          <cell r="D6">
            <v>50</v>
          </cell>
          <cell r="E6" t="str">
            <v>SSP</v>
          </cell>
        </row>
        <row r="7">
          <cell r="D7">
            <v>53</v>
          </cell>
          <cell r="E7" t="str">
            <v>CBMDF</v>
          </cell>
        </row>
        <row r="8">
          <cell r="D8">
            <v>53</v>
          </cell>
          <cell r="E8" t="str">
            <v>CBMDF</v>
          </cell>
        </row>
        <row r="9">
          <cell r="D9">
            <v>53</v>
          </cell>
          <cell r="E9" t="str">
            <v>CBMDF</v>
          </cell>
        </row>
        <row r="10">
          <cell r="D10">
            <v>53</v>
          </cell>
          <cell r="E10" t="str">
            <v>CBMDF</v>
          </cell>
        </row>
        <row r="11">
          <cell r="D11">
            <v>54</v>
          </cell>
          <cell r="E11" t="str">
            <v>PMDF</v>
          </cell>
        </row>
        <row r="12">
          <cell r="D12">
            <v>56</v>
          </cell>
          <cell r="E12" t="str">
            <v>FUNAP</v>
          </cell>
        </row>
        <row r="13">
          <cell r="D13">
            <v>63</v>
          </cell>
          <cell r="E13" t="str">
            <v>FHB</v>
          </cell>
        </row>
        <row r="14">
          <cell r="D14">
            <v>70</v>
          </cell>
          <cell r="E14" t="str">
            <v>SEAGRI</v>
          </cell>
        </row>
        <row r="15">
          <cell r="D15">
            <v>72</v>
          </cell>
          <cell r="E15" t="str">
            <v>EMATER</v>
          </cell>
        </row>
        <row r="16">
          <cell r="D16">
            <v>4002</v>
          </cell>
          <cell r="E16" t="str">
            <v>FUNAB</v>
          </cell>
        </row>
        <row r="17">
          <cell r="D17">
            <v>90</v>
          </cell>
          <cell r="E17" t="str">
            <v>SEMOB</v>
          </cell>
        </row>
        <row r="18">
          <cell r="D18">
            <v>94</v>
          </cell>
          <cell r="E18" t="str">
            <v>SLU</v>
          </cell>
        </row>
        <row r="19">
          <cell r="D19">
            <v>110</v>
          </cell>
          <cell r="E19" t="str">
            <v>SINESP</v>
          </cell>
        </row>
        <row r="20">
          <cell r="D20">
            <v>112</v>
          </cell>
          <cell r="E20" t="str">
            <v>NOVACAP</v>
          </cell>
        </row>
        <row r="21">
          <cell r="D21">
            <v>121</v>
          </cell>
          <cell r="E21" t="str">
            <v>CODEPLAN</v>
          </cell>
        </row>
        <row r="22">
          <cell r="D22">
            <v>131</v>
          </cell>
          <cell r="E22" t="str">
            <v>GAMA RA II</v>
          </cell>
        </row>
        <row r="23">
          <cell r="D23">
            <v>132</v>
          </cell>
          <cell r="E23" t="str">
            <v>TAGUA RA III</v>
          </cell>
        </row>
        <row r="24">
          <cell r="D24">
            <v>133</v>
          </cell>
          <cell r="E24" t="str">
            <v>BRAZLAND RA IV</v>
          </cell>
        </row>
        <row r="25">
          <cell r="D25">
            <v>134</v>
          </cell>
          <cell r="E25" t="str">
            <v>SOBRADINHO RA V</v>
          </cell>
        </row>
        <row r="26">
          <cell r="D26">
            <v>135</v>
          </cell>
          <cell r="E26" t="str">
            <v>PLANALT RA VI</v>
          </cell>
        </row>
        <row r="27">
          <cell r="D27">
            <v>136</v>
          </cell>
          <cell r="E27" t="str">
            <v>BANDEIR RA VIII</v>
          </cell>
        </row>
        <row r="28">
          <cell r="D28">
            <v>137</v>
          </cell>
          <cell r="E28" t="str">
            <v>GUARA RA X</v>
          </cell>
        </row>
        <row r="29">
          <cell r="D29">
            <v>138</v>
          </cell>
          <cell r="E29" t="str">
            <v>CEILANDIA RA IX</v>
          </cell>
        </row>
        <row r="30">
          <cell r="D30">
            <v>139</v>
          </cell>
          <cell r="E30" t="str">
            <v>CRUZEIRO RA XI</v>
          </cell>
        </row>
        <row r="31">
          <cell r="D31">
            <v>140</v>
          </cell>
          <cell r="E31" t="str">
            <v>PARANOA RA VII</v>
          </cell>
        </row>
        <row r="32">
          <cell r="D32">
            <v>141</v>
          </cell>
          <cell r="E32" t="str">
            <v>PLANO PILOTO RA I</v>
          </cell>
        </row>
        <row r="33">
          <cell r="D33">
            <v>142</v>
          </cell>
          <cell r="E33" t="str">
            <v>SAMAMB RA XII</v>
          </cell>
        </row>
        <row r="34">
          <cell r="D34">
            <v>143</v>
          </cell>
          <cell r="E34" t="str">
            <v>STA MA RA XIII</v>
          </cell>
        </row>
        <row r="35">
          <cell r="D35">
            <v>144</v>
          </cell>
          <cell r="E35" t="str">
            <v>SAO SEBT RA XIV</v>
          </cell>
        </row>
        <row r="36">
          <cell r="D36">
            <v>145</v>
          </cell>
          <cell r="E36" t="str">
            <v>REC EMAS RA XV</v>
          </cell>
        </row>
        <row r="37">
          <cell r="D37">
            <v>146</v>
          </cell>
          <cell r="E37" t="str">
            <v>LAGO SUL RA XVI</v>
          </cell>
        </row>
        <row r="38">
          <cell r="D38">
            <v>147</v>
          </cell>
          <cell r="E38" t="str">
            <v>CANDANGO RA XIX</v>
          </cell>
        </row>
        <row r="39">
          <cell r="D39">
            <v>148</v>
          </cell>
          <cell r="E39" t="str">
            <v>RIACHO F 1 RA XVII</v>
          </cell>
        </row>
        <row r="40">
          <cell r="D40">
            <v>149</v>
          </cell>
          <cell r="E40" t="str">
            <v>LAGO N RA XVIII</v>
          </cell>
        </row>
        <row r="41">
          <cell r="D41">
            <v>150</v>
          </cell>
          <cell r="E41" t="str">
            <v>SEC</v>
          </cell>
        </row>
        <row r="42">
          <cell r="D42">
            <v>151</v>
          </cell>
          <cell r="E42" t="str">
            <v>ARQUIVO PUBLICO</v>
          </cell>
        </row>
        <row r="43">
          <cell r="D43">
            <v>190</v>
          </cell>
          <cell r="E43" t="str">
            <v>I/SEMARH</v>
          </cell>
        </row>
        <row r="44">
          <cell r="D44">
            <v>193</v>
          </cell>
          <cell r="E44" t="str">
            <v>FAP</v>
          </cell>
        </row>
        <row r="45">
          <cell r="D45">
            <v>195</v>
          </cell>
          <cell r="E45" t="str">
            <v>JBB</v>
          </cell>
        </row>
        <row r="46">
          <cell r="D46">
            <v>196</v>
          </cell>
          <cell r="E46" t="str">
            <v>FJZB</v>
          </cell>
        </row>
        <row r="47">
          <cell r="D47">
            <v>197</v>
          </cell>
          <cell r="E47" t="str">
            <v>ADASA</v>
          </cell>
        </row>
        <row r="48">
          <cell r="D48">
            <v>300</v>
          </cell>
          <cell r="E48" t="str">
            <v>AGUAS CLARAS RA XX</v>
          </cell>
        </row>
        <row r="49">
          <cell r="D49">
            <v>301</v>
          </cell>
          <cell r="E49" t="str">
            <v>RIACHO F 2 RA XXI</v>
          </cell>
        </row>
        <row r="50">
          <cell r="D50">
            <v>302</v>
          </cell>
          <cell r="E50" t="str">
            <v>SUDOEST/OCT RA XXII</v>
          </cell>
        </row>
        <row r="51">
          <cell r="D51">
            <v>303</v>
          </cell>
          <cell r="E51" t="str">
            <v>VARJAO RA XXIII</v>
          </cell>
        </row>
        <row r="52">
          <cell r="D52">
            <v>304</v>
          </cell>
          <cell r="E52" t="str">
            <v>SOBRADINHO 2 RA XXVI</v>
          </cell>
        </row>
        <row r="53">
          <cell r="D53">
            <v>305</v>
          </cell>
          <cell r="E53" t="str">
            <v>PARK WAY RA XXIV</v>
          </cell>
        </row>
        <row r="54">
          <cell r="D54">
            <v>306</v>
          </cell>
          <cell r="E54" t="str">
            <v>SCIA RA XXV</v>
          </cell>
        </row>
        <row r="55">
          <cell r="D55">
            <v>307</v>
          </cell>
          <cell r="E55" t="str">
            <v>JB RA XXVII</v>
          </cell>
        </row>
        <row r="56">
          <cell r="D56">
            <v>308</v>
          </cell>
          <cell r="E56" t="str">
            <v>ITAPOA RA XXVIII</v>
          </cell>
        </row>
        <row r="57">
          <cell r="D57">
            <v>309</v>
          </cell>
          <cell r="E57" t="str">
            <v>SIA RA XXIX</v>
          </cell>
        </row>
        <row r="58">
          <cell r="D58">
            <v>361</v>
          </cell>
          <cell r="E58" t="str">
            <v>AGEFIS</v>
          </cell>
        </row>
        <row r="59">
          <cell r="D59">
            <v>366</v>
          </cell>
          <cell r="E59" t="str">
            <v>VICENTE PIRES RA XXX</v>
          </cell>
        </row>
        <row r="60">
          <cell r="D60">
            <v>367</v>
          </cell>
          <cell r="E60" t="str">
            <v>FERCAL RA XXXI</v>
          </cell>
        </row>
        <row r="61">
          <cell r="D61">
            <v>390</v>
          </cell>
          <cell r="E61" t="str">
            <v>SEGETH</v>
          </cell>
        </row>
        <row r="62">
          <cell r="D62">
            <v>391</v>
          </cell>
          <cell r="E62" t="str">
            <v>IBRAM</v>
          </cell>
        </row>
        <row r="63">
          <cell r="D63">
            <v>392</v>
          </cell>
          <cell r="E63" t="str">
            <v>CODHAB/DF</v>
          </cell>
        </row>
        <row r="64">
          <cell r="D64">
            <v>394</v>
          </cell>
          <cell r="E64" t="str">
            <v>SECID</v>
          </cell>
        </row>
        <row r="65">
          <cell r="D65">
            <v>400</v>
          </cell>
          <cell r="E65" t="str">
            <v>SEJUS</v>
          </cell>
        </row>
        <row r="66">
          <cell r="D66">
            <v>401</v>
          </cell>
          <cell r="E66" t="str">
            <v>DPDF</v>
          </cell>
        </row>
        <row r="67">
          <cell r="D67">
            <v>413</v>
          </cell>
          <cell r="E67" t="str">
            <v>IPREV-DF</v>
          </cell>
        </row>
        <row r="68">
          <cell r="D68">
            <v>415</v>
          </cell>
          <cell r="E68" t="str">
            <v>I/SEPI</v>
          </cell>
        </row>
        <row r="69">
          <cell r="D69">
            <v>417</v>
          </cell>
          <cell r="E69" t="str">
            <v>SECRIANCA</v>
          </cell>
        </row>
        <row r="70">
          <cell r="D70">
            <v>418</v>
          </cell>
          <cell r="E70" t="str">
            <v>I/SMPES</v>
          </cell>
        </row>
        <row r="71">
          <cell r="D71">
            <v>421</v>
          </cell>
          <cell r="E71" t="str">
            <v>I/SEAE</v>
          </cell>
        </row>
        <row r="72">
          <cell r="D72">
            <v>421</v>
          </cell>
          <cell r="E72" t="str">
            <v>I/SEAE</v>
          </cell>
        </row>
        <row r="73">
          <cell r="D73">
            <v>423</v>
          </cell>
          <cell r="E73" t="str">
            <v>I/SEPDC</v>
          </cell>
        </row>
        <row r="74">
          <cell r="D74">
            <v>426</v>
          </cell>
          <cell r="E74" t="str">
            <v>I/SERCOND</v>
          </cell>
        </row>
        <row r="75">
          <cell r="D75">
            <v>431</v>
          </cell>
          <cell r="E75" t="str">
            <v>SEDESTMIDH</v>
          </cell>
        </row>
        <row r="76">
          <cell r="D76">
            <v>480</v>
          </cell>
          <cell r="E76" t="str">
            <v>CGDF</v>
          </cell>
        </row>
        <row r="77">
          <cell r="D77">
            <v>490</v>
          </cell>
          <cell r="E77" t="str">
            <v>I/SEOPS</v>
          </cell>
        </row>
        <row r="78">
          <cell r="D78">
            <v>4000</v>
          </cell>
          <cell r="E78" t="str">
            <v>SECOM</v>
          </cell>
        </row>
        <row r="79">
          <cell r="D79">
            <v>511</v>
          </cell>
          <cell r="E79" t="str">
            <v>I/CIAS</v>
          </cell>
        </row>
        <row r="80">
          <cell r="D80">
            <v>410</v>
          </cell>
          <cell r="E80" t="str">
            <v>SEPLAG</v>
          </cell>
        </row>
        <row r="81">
          <cell r="D81">
            <v>414</v>
          </cell>
          <cell r="E81" t="str">
            <v>SEGAD</v>
          </cell>
        </row>
        <row r="82">
          <cell r="D82">
            <v>380</v>
          </cell>
          <cell r="E82" t="str">
            <v>SEDHS</v>
          </cell>
        </row>
        <row r="83">
          <cell r="D83">
            <v>419</v>
          </cell>
          <cell r="E83" t="str">
            <v>SEMIDH</v>
          </cell>
        </row>
        <row r="84">
          <cell r="D84">
            <v>430</v>
          </cell>
          <cell r="E84" t="str">
            <v>SETRAB</v>
          </cell>
        </row>
        <row r="85">
          <cell r="D85">
            <v>370</v>
          </cell>
          <cell r="E85" t="str">
            <v>SEDICT</v>
          </cell>
        </row>
        <row r="86">
          <cell r="D86">
            <v>510</v>
          </cell>
          <cell r="E86" t="str">
            <v>SETUR</v>
          </cell>
        </row>
        <row r="87">
          <cell r="D87">
            <v>80</v>
          </cell>
          <cell r="E87" t="str">
            <v>SE</v>
          </cell>
        </row>
        <row r="88">
          <cell r="D88">
            <v>80</v>
          </cell>
          <cell r="E88" t="str">
            <v>SE</v>
          </cell>
        </row>
        <row r="89">
          <cell r="D89">
            <v>80</v>
          </cell>
          <cell r="E89" t="str">
            <v>SE</v>
          </cell>
        </row>
        <row r="90">
          <cell r="D90">
            <v>220</v>
          </cell>
          <cell r="E90" t="str">
            <v>SEL</v>
          </cell>
        </row>
        <row r="91">
          <cell r="D91">
            <v>2</v>
          </cell>
          <cell r="E91" t="str">
            <v>CASA CIVIL</v>
          </cell>
        </row>
        <row r="92">
          <cell r="D92">
            <v>290</v>
          </cell>
          <cell r="E92" t="str">
            <v>SECTI</v>
          </cell>
        </row>
        <row r="93">
          <cell r="D93">
            <v>360</v>
          </cell>
          <cell r="E93" t="str">
            <v>SERIS</v>
          </cell>
        </row>
        <row r="94">
          <cell r="D94">
            <v>60</v>
          </cell>
          <cell r="E94" t="str">
            <v>SES</v>
          </cell>
        </row>
        <row r="95">
          <cell r="D95">
            <v>113</v>
          </cell>
          <cell r="E95" t="str">
            <v>DER</v>
          </cell>
        </row>
        <row r="96">
          <cell r="D96">
            <v>393</v>
          </cell>
          <cell r="E96" t="str">
            <v>SEMA</v>
          </cell>
        </row>
        <row r="97">
          <cell r="D97">
            <v>52</v>
          </cell>
          <cell r="E97" t="str">
            <v>PCDF</v>
          </cell>
        </row>
        <row r="98">
          <cell r="D98">
            <v>64</v>
          </cell>
          <cell r="E98" t="str">
            <v>FEPECS</v>
          </cell>
        </row>
        <row r="99">
          <cell r="D99">
            <v>220</v>
          </cell>
          <cell r="E99" t="str">
            <v>SETUL</v>
          </cell>
        </row>
        <row r="100">
          <cell r="D100">
            <v>98</v>
          </cell>
          <cell r="E100" t="str">
            <v>DFTRANS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A1:J274" totalsRowShown="0" headerRowDxfId="20" headerRowBorderDxfId="19" tableBorderDxfId="18" totalsRowBorderDxfId="17">
  <autoFilter ref="A1:J274"/>
  <tableColumns count="10">
    <tableColumn id="1" name="Código do Material" dataDxfId="16"/>
    <tableColumn id="10" name="Cod_UO" dataDxfId="15">
      <calculatedColumnFormula>Tabela1[[#This Row],[Código do Material]]&amp;" - "&amp;Tabela1[[#This Row],[Cod. SICOP]]</calculatedColumnFormula>
    </tableColumn>
    <tableColumn id="2" name="Tipo" dataDxfId="14">
      <calculatedColumnFormula>LEFT(D2,SEARCH(",",D2)-1)</calculatedColumnFormula>
    </tableColumn>
    <tableColumn id="3" name="Descrição do Material" dataDxfId="13"/>
    <tableColumn id="4" name="Und. Fornec." dataDxfId="12"/>
    <tableColumn id="5" name="Cod. SICOP" dataDxfId="11"/>
    <tableColumn id="6" name="Descr. Órgão SICOP" dataDxfId="10">
      <calculatedColumnFormula>VLOOKUP(F2,'[2]Cod. SICOP-SIGMA'!$D:$E,2,FALSE)</calculatedColumnFormula>
    </tableColumn>
    <tableColumn id="7" name="Consumo 2016" dataDxfId="9"/>
    <tableColumn id="8" name="Consumo 2017" dataDxfId="8"/>
    <tableColumn id="9" name="Consumo Médio Anual" dataDxfId="7">
      <calculatedColumnFormula>AVERAGE(H2:I2)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J355"/>
  <sheetViews>
    <sheetView topLeftCell="C1" workbookViewId="0">
      <pane ySplit="1" topLeftCell="A2" activePane="bottomLeft" state="frozen"/>
      <selection pane="bottomLeft" activeCell="G162" sqref="G162"/>
    </sheetView>
  </sheetViews>
  <sheetFormatPr defaultRowHeight="15" x14ac:dyDescent="0.25"/>
  <cols>
    <col min="1" max="1" width="28.140625" style="28" customWidth="1"/>
    <col min="2" max="2" width="31.7109375" style="28" bestFit="1" customWidth="1"/>
    <col min="3" max="3" width="17.42578125" style="29" bestFit="1" customWidth="1"/>
    <col min="4" max="4" width="53.42578125" style="31" customWidth="1"/>
    <col min="5" max="5" width="13" style="32" bestFit="1" customWidth="1"/>
    <col min="6" max="6" width="11.7109375" style="32" bestFit="1" customWidth="1"/>
    <col min="7" max="7" width="19.5703125" style="28" bestFit="1" customWidth="1"/>
    <col min="8" max="9" width="15" style="33" bestFit="1" customWidth="1"/>
    <col min="10" max="10" width="21.140625" style="37" bestFit="1" customWidth="1"/>
    <col min="11" max="16384" width="9.140625" style="28"/>
  </cols>
  <sheetData>
    <row r="1" spans="1:10" s="24" customFormat="1" x14ac:dyDescent="0.25">
      <c r="A1" s="23" t="s">
        <v>2</v>
      </c>
      <c r="B1" s="23" t="s">
        <v>139</v>
      </c>
      <c r="C1" s="23" t="s">
        <v>3</v>
      </c>
      <c r="D1" s="23" t="s">
        <v>4</v>
      </c>
      <c r="E1" s="23" t="s">
        <v>24</v>
      </c>
      <c r="F1" s="23" t="s">
        <v>0</v>
      </c>
      <c r="G1" s="23" t="s">
        <v>1</v>
      </c>
      <c r="H1" s="34" t="s">
        <v>140</v>
      </c>
      <c r="I1" s="34" t="s">
        <v>141</v>
      </c>
      <c r="J1" s="34" t="s">
        <v>142</v>
      </c>
    </row>
    <row r="2" spans="1:10" s="27" customFormat="1" ht="12.75" customHeight="1" x14ac:dyDescent="0.2">
      <c r="A2" s="25" t="s">
        <v>151</v>
      </c>
      <c r="B2" s="25" t="str">
        <f>Tabela1[[#This Row],[Código do Material]]&amp;" - "&amp;Tabela1[[#This Row],[Cod. SICOP]]</f>
        <v>3.3.90.30.24.01.0004.000018-01 - 2</v>
      </c>
      <c r="C2" s="25" t="str">
        <f t="shared" ref="C2:C65" si="0">LEFT(D2,SEARCH(",",D2)-1)</f>
        <v>AREIA</v>
      </c>
      <c r="D2" s="25" t="s">
        <v>150</v>
      </c>
      <c r="E2" s="25" t="s">
        <v>25</v>
      </c>
      <c r="F2" s="25">
        <v>2</v>
      </c>
      <c r="G2" s="25" t="str">
        <f>VLOOKUP(F2,'[2]Cod. SICOP-SIGMA'!$D:$E,2,FALSE)</f>
        <v>CASA CIVIL</v>
      </c>
      <c r="H2" s="35">
        <v>5</v>
      </c>
      <c r="I2" s="26">
        <v>0</v>
      </c>
      <c r="J2" s="26">
        <f t="shared" ref="J2:J65" si="1">AVERAGE(H2:I2)</f>
        <v>2.5</v>
      </c>
    </row>
    <row r="3" spans="1:10" s="27" customFormat="1" ht="12.75" customHeight="1" x14ac:dyDescent="0.2">
      <c r="A3" s="25" t="s">
        <v>151</v>
      </c>
      <c r="B3" s="25" t="str">
        <f>Tabela1[[#This Row],[Código do Material]]&amp;" - "&amp;Tabela1[[#This Row],[Cod. SICOP]]</f>
        <v>3.3.90.30.24.01.0004.000018-01 - 196</v>
      </c>
      <c r="C3" s="25" t="str">
        <f t="shared" si="0"/>
        <v>AREIA</v>
      </c>
      <c r="D3" s="25" t="s">
        <v>150</v>
      </c>
      <c r="E3" s="25" t="s">
        <v>25</v>
      </c>
      <c r="F3" s="25">
        <v>196</v>
      </c>
      <c r="G3" s="25" t="str">
        <f>VLOOKUP(F3,'[2]Cod. SICOP-SIGMA'!$D:$E,2,FALSE)</f>
        <v>FJZB</v>
      </c>
      <c r="H3" s="35">
        <v>50</v>
      </c>
      <c r="I3" s="26">
        <v>200</v>
      </c>
      <c r="J3" s="26">
        <f t="shared" si="1"/>
        <v>125</v>
      </c>
    </row>
    <row r="4" spans="1:10" s="27" customFormat="1" ht="12.75" customHeight="1" x14ac:dyDescent="0.2">
      <c r="A4" s="25" t="s">
        <v>151</v>
      </c>
      <c r="B4" s="25" t="str">
        <f>Tabela1[[#This Row],[Código do Material]]&amp;" - "&amp;Tabela1[[#This Row],[Cod. SICOP]]</f>
        <v>3.3.90.30.24.01.0004.000018-01 - 56</v>
      </c>
      <c r="C4" s="25" t="str">
        <f t="shared" si="0"/>
        <v>AREIA</v>
      </c>
      <c r="D4" s="25" t="s">
        <v>150</v>
      </c>
      <c r="E4" s="25" t="s">
        <v>25</v>
      </c>
      <c r="F4" s="25">
        <v>56</v>
      </c>
      <c r="G4" s="25" t="str">
        <f>VLOOKUP(F4,'[2]Cod. SICOP-SIGMA'!$D:$E,2,FALSE)</f>
        <v>FUNAP</v>
      </c>
      <c r="H4" s="35">
        <v>12</v>
      </c>
      <c r="I4" s="26">
        <v>0</v>
      </c>
      <c r="J4" s="26">
        <f t="shared" si="1"/>
        <v>6</v>
      </c>
    </row>
    <row r="5" spans="1:10" s="27" customFormat="1" ht="12.75" customHeight="1" x14ac:dyDescent="0.2">
      <c r="A5" s="25" t="s">
        <v>151</v>
      </c>
      <c r="B5" s="25" t="str">
        <f>Tabela1[[#This Row],[Código do Material]]&amp;" - "&amp;Tabela1[[#This Row],[Cod. SICOP]]</f>
        <v>3.3.90.30.24.01.0004.000018-01 - 136</v>
      </c>
      <c r="C5" s="25" t="str">
        <f t="shared" si="0"/>
        <v>AREIA</v>
      </c>
      <c r="D5" s="25" t="s">
        <v>150</v>
      </c>
      <c r="E5" s="25" t="s">
        <v>25</v>
      </c>
      <c r="F5" s="25">
        <v>136</v>
      </c>
      <c r="G5" s="25" t="str">
        <f>VLOOKUP(F5,'[2]Cod. SICOP-SIGMA'!$D:$E,2,FALSE)</f>
        <v>BANDEIR RA VIII</v>
      </c>
      <c r="H5" s="35">
        <v>20</v>
      </c>
      <c r="I5" s="26">
        <v>12</v>
      </c>
      <c r="J5" s="26">
        <f t="shared" si="1"/>
        <v>16</v>
      </c>
    </row>
    <row r="6" spans="1:10" s="27" customFormat="1" ht="12.75" customHeight="1" x14ac:dyDescent="0.2">
      <c r="A6" s="25" t="s">
        <v>151</v>
      </c>
      <c r="B6" s="25" t="str">
        <f>Tabela1[[#This Row],[Código do Material]]&amp;" - "&amp;Tabela1[[#This Row],[Cod. SICOP]]</f>
        <v>3.3.90.30.24.01.0004.000018-01 - 133</v>
      </c>
      <c r="C6" s="25" t="str">
        <f t="shared" si="0"/>
        <v>AREIA</v>
      </c>
      <c r="D6" s="25" t="s">
        <v>150</v>
      </c>
      <c r="E6" s="25" t="s">
        <v>25</v>
      </c>
      <c r="F6" s="25">
        <v>133</v>
      </c>
      <c r="G6" s="25" t="str">
        <f>VLOOKUP(F6,'[2]Cod. SICOP-SIGMA'!$D:$E,2,FALSE)</f>
        <v>BRAZLAND RA IV</v>
      </c>
      <c r="H6" s="35">
        <v>0</v>
      </c>
      <c r="I6" s="26">
        <v>200</v>
      </c>
      <c r="J6" s="26">
        <f t="shared" si="1"/>
        <v>100</v>
      </c>
    </row>
    <row r="7" spans="1:10" s="27" customFormat="1" ht="12.75" customHeight="1" x14ac:dyDescent="0.2">
      <c r="A7" s="25" t="s">
        <v>151</v>
      </c>
      <c r="B7" s="25" t="str">
        <f>Tabela1[[#This Row],[Código do Material]]&amp;" - "&amp;Tabela1[[#This Row],[Cod. SICOP]]</f>
        <v>3.3.90.30.24.01.0004.000018-01 - 138</v>
      </c>
      <c r="C7" s="25" t="str">
        <f t="shared" si="0"/>
        <v>AREIA</v>
      </c>
      <c r="D7" s="25" t="s">
        <v>150</v>
      </c>
      <c r="E7" s="25" t="s">
        <v>25</v>
      </c>
      <c r="F7" s="25">
        <v>138</v>
      </c>
      <c r="G7" s="25" t="str">
        <f>VLOOKUP(F7,'[2]Cod. SICOP-SIGMA'!$D:$E,2,FALSE)</f>
        <v>CEILANDIA RA IX</v>
      </c>
      <c r="H7" s="35">
        <v>0</v>
      </c>
      <c r="I7" s="26">
        <v>208</v>
      </c>
      <c r="J7" s="26">
        <f t="shared" si="1"/>
        <v>104</v>
      </c>
    </row>
    <row r="8" spans="1:10" s="27" customFormat="1" ht="12.75" customHeight="1" x14ac:dyDescent="0.2">
      <c r="A8" s="25" t="s">
        <v>151</v>
      </c>
      <c r="B8" s="25" t="str">
        <f>Tabela1[[#This Row],[Código do Material]]&amp;" - "&amp;Tabela1[[#This Row],[Cod. SICOP]]</f>
        <v>3.3.90.30.24.01.0004.000018-01 - 139</v>
      </c>
      <c r="C8" s="25" t="str">
        <f t="shared" si="0"/>
        <v>AREIA</v>
      </c>
      <c r="D8" s="25" t="s">
        <v>150</v>
      </c>
      <c r="E8" s="25" t="s">
        <v>25</v>
      </c>
      <c r="F8" s="25">
        <v>139</v>
      </c>
      <c r="G8" s="25" t="str">
        <f>VLOOKUP(F8,'[2]Cod. SICOP-SIGMA'!$D:$E,2,FALSE)</f>
        <v>CRUZEIRO RA XI</v>
      </c>
      <c r="H8" s="35">
        <v>0</v>
      </c>
      <c r="I8" s="26">
        <v>182</v>
      </c>
      <c r="J8" s="26">
        <f t="shared" si="1"/>
        <v>91</v>
      </c>
    </row>
    <row r="9" spans="1:10" s="27" customFormat="1" ht="12.75" customHeight="1" x14ac:dyDescent="0.2">
      <c r="A9" s="25" t="s">
        <v>151</v>
      </c>
      <c r="B9" s="25" t="str">
        <f>Tabela1[[#This Row],[Código do Material]]&amp;" - "&amp;Tabela1[[#This Row],[Cod. SICOP]]</f>
        <v>3.3.90.30.24.01.0004.000018-01 - 367</v>
      </c>
      <c r="C9" s="25" t="str">
        <f t="shared" si="0"/>
        <v>AREIA</v>
      </c>
      <c r="D9" s="25" t="s">
        <v>150</v>
      </c>
      <c r="E9" s="25" t="s">
        <v>25</v>
      </c>
      <c r="F9" s="25">
        <v>367</v>
      </c>
      <c r="G9" s="25" t="str">
        <f>VLOOKUP(F9,'[2]Cod. SICOP-SIGMA'!$D:$E,2,FALSE)</f>
        <v>FERCAL RA XXXI</v>
      </c>
      <c r="H9" s="35">
        <v>0</v>
      </c>
      <c r="I9" s="26">
        <v>60</v>
      </c>
      <c r="J9" s="26">
        <f t="shared" si="1"/>
        <v>30</v>
      </c>
    </row>
    <row r="10" spans="1:10" s="27" customFormat="1" ht="12.75" customHeight="1" x14ac:dyDescent="0.2">
      <c r="A10" s="25" t="s">
        <v>151</v>
      </c>
      <c r="B10" s="25" t="str">
        <f>Tabela1[[#This Row],[Código do Material]]&amp;" - "&amp;Tabela1[[#This Row],[Cod. SICOP]]</f>
        <v>3.3.90.30.24.01.0004.000018-01 - 131</v>
      </c>
      <c r="C10" s="25" t="str">
        <f t="shared" si="0"/>
        <v>AREIA</v>
      </c>
      <c r="D10" s="25" t="s">
        <v>150</v>
      </c>
      <c r="E10" s="25" t="s">
        <v>25</v>
      </c>
      <c r="F10" s="25">
        <v>131</v>
      </c>
      <c r="G10" s="25" t="str">
        <f>VLOOKUP(F10,'[2]Cod. SICOP-SIGMA'!$D:$E,2,FALSE)</f>
        <v>GAMA RA II</v>
      </c>
      <c r="H10" s="35">
        <v>750</v>
      </c>
      <c r="I10" s="26">
        <v>500</v>
      </c>
      <c r="J10" s="26">
        <f t="shared" si="1"/>
        <v>625</v>
      </c>
    </row>
    <row r="11" spans="1:10" s="27" customFormat="1" ht="12.75" customHeight="1" x14ac:dyDescent="0.2">
      <c r="A11" s="25" t="s">
        <v>151</v>
      </c>
      <c r="B11" s="25" t="str">
        <f>Tabela1[[#This Row],[Código do Material]]&amp;" - "&amp;Tabela1[[#This Row],[Cod. SICOP]]</f>
        <v>3.3.90.30.24.01.0004.000018-01 - 137</v>
      </c>
      <c r="C11" s="25" t="str">
        <f t="shared" si="0"/>
        <v>AREIA</v>
      </c>
      <c r="D11" s="25" t="s">
        <v>150</v>
      </c>
      <c r="E11" s="25" t="s">
        <v>25</v>
      </c>
      <c r="F11" s="25">
        <v>137</v>
      </c>
      <c r="G11" s="25" t="str">
        <f>VLOOKUP(F11,'[2]Cod. SICOP-SIGMA'!$D:$E,2,FALSE)</f>
        <v>GUARA RA X</v>
      </c>
      <c r="H11" s="35">
        <v>250</v>
      </c>
      <c r="I11" s="26">
        <v>0</v>
      </c>
      <c r="J11" s="26">
        <f t="shared" si="1"/>
        <v>125</v>
      </c>
    </row>
    <row r="12" spans="1:10" s="27" customFormat="1" ht="12.75" customHeight="1" x14ac:dyDescent="0.2">
      <c r="A12" s="25" t="s">
        <v>151</v>
      </c>
      <c r="B12" s="25" t="str">
        <f>Tabela1[[#This Row],[Código do Material]]&amp;" - "&amp;Tabela1[[#This Row],[Cod. SICOP]]</f>
        <v>3.3.90.30.24.01.0004.000018-01 - 149</v>
      </c>
      <c r="C12" s="25" t="str">
        <f t="shared" si="0"/>
        <v>AREIA</v>
      </c>
      <c r="D12" s="25" t="s">
        <v>150</v>
      </c>
      <c r="E12" s="25" t="s">
        <v>25</v>
      </c>
      <c r="F12" s="25">
        <v>149</v>
      </c>
      <c r="G12" s="25" t="str">
        <f>VLOOKUP(F12,'[2]Cod. SICOP-SIGMA'!$D:$E,2,FALSE)</f>
        <v>LAGO N RA XVIII</v>
      </c>
      <c r="H12" s="35">
        <v>0</v>
      </c>
      <c r="I12" s="26">
        <v>36</v>
      </c>
      <c r="J12" s="26">
        <f t="shared" si="1"/>
        <v>18</v>
      </c>
    </row>
    <row r="13" spans="1:10" s="27" customFormat="1" ht="12.75" customHeight="1" x14ac:dyDescent="0.2">
      <c r="A13" s="25" t="s">
        <v>151</v>
      </c>
      <c r="B13" s="25" t="str">
        <f>Tabela1[[#This Row],[Código do Material]]&amp;" - "&amp;Tabela1[[#This Row],[Cod. SICOP]]</f>
        <v>3.3.90.30.24.01.0004.000018-01 - 146</v>
      </c>
      <c r="C13" s="25" t="str">
        <f t="shared" si="0"/>
        <v>AREIA</v>
      </c>
      <c r="D13" s="25" t="s">
        <v>150</v>
      </c>
      <c r="E13" s="25" t="s">
        <v>25</v>
      </c>
      <c r="F13" s="25">
        <v>146</v>
      </c>
      <c r="G13" s="25" t="str">
        <f>VLOOKUP(F13,'[2]Cod. SICOP-SIGMA'!$D:$E,2,FALSE)</f>
        <v>LAGO SUL RA XVI</v>
      </c>
      <c r="H13" s="35">
        <v>15</v>
      </c>
      <c r="I13" s="26">
        <v>0</v>
      </c>
      <c r="J13" s="26">
        <f t="shared" si="1"/>
        <v>7.5</v>
      </c>
    </row>
    <row r="14" spans="1:10" s="27" customFormat="1" ht="12.75" customHeight="1" x14ac:dyDescent="0.2">
      <c r="A14" s="25" t="s">
        <v>151</v>
      </c>
      <c r="B14" s="25" t="str">
        <f>Tabela1[[#This Row],[Código do Material]]&amp;" - "&amp;Tabela1[[#This Row],[Cod. SICOP]]</f>
        <v>3.3.90.30.24.01.0004.000018-01 - 140</v>
      </c>
      <c r="C14" s="25" t="str">
        <f t="shared" si="0"/>
        <v>AREIA</v>
      </c>
      <c r="D14" s="25" t="s">
        <v>150</v>
      </c>
      <c r="E14" s="25" t="s">
        <v>25</v>
      </c>
      <c r="F14" s="25">
        <v>140</v>
      </c>
      <c r="G14" s="25" t="str">
        <f>VLOOKUP(F14,'[2]Cod. SICOP-SIGMA'!$D:$E,2,FALSE)</f>
        <v>PARANOA RA VII</v>
      </c>
      <c r="H14" s="35">
        <v>3</v>
      </c>
      <c r="I14" s="26">
        <v>0</v>
      </c>
      <c r="J14" s="26">
        <f t="shared" si="1"/>
        <v>1.5</v>
      </c>
    </row>
    <row r="15" spans="1:10" s="27" customFormat="1" ht="12.75" customHeight="1" x14ac:dyDescent="0.2">
      <c r="A15" s="25" t="s">
        <v>151</v>
      </c>
      <c r="B15" s="25" t="str">
        <f>Tabela1[[#This Row],[Código do Material]]&amp;" - "&amp;Tabela1[[#This Row],[Cod. SICOP]]</f>
        <v>3.3.90.30.24.01.0004.000018-01 - 135</v>
      </c>
      <c r="C15" s="25" t="str">
        <f t="shared" si="0"/>
        <v>AREIA</v>
      </c>
      <c r="D15" s="25" t="s">
        <v>150</v>
      </c>
      <c r="E15" s="25" t="s">
        <v>25</v>
      </c>
      <c r="F15" s="25">
        <v>135</v>
      </c>
      <c r="G15" s="25" t="str">
        <f>VLOOKUP(F15,'[2]Cod. SICOP-SIGMA'!$D:$E,2,FALSE)</f>
        <v>PLANALT RA VI</v>
      </c>
      <c r="H15" s="35">
        <v>100</v>
      </c>
      <c r="I15" s="26">
        <v>10</v>
      </c>
      <c r="J15" s="26">
        <f t="shared" si="1"/>
        <v>55</v>
      </c>
    </row>
    <row r="16" spans="1:10" s="27" customFormat="1" ht="12.75" customHeight="1" x14ac:dyDescent="0.2">
      <c r="A16" s="25" t="s">
        <v>151</v>
      </c>
      <c r="B16" s="25" t="str">
        <f>Tabela1[[#This Row],[Código do Material]]&amp;" - "&amp;Tabela1[[#This Row],[Cod. SICOP]]</f>
        <v>3.3.90.30.24.01.0004.000018-01 - 142</v>
      </c>
      <c r="C16" s="25" t="str">
        <f t="shared" si="0"/>
        <v>AREIA</v>
      </c>
      <c r="D16" s="25" t="s">
        <v>150</v>
      </c>
      <c r="E16" s="25" t="s">
        <v>25</v>
      </c>
      <c r="F16" s="25">
        <v>142</v>
      </c>
      <c r="G16" s="25" t="str">
        <f>VLOOKUP(F16,'[2]Cod. SICOP-SIGMA'!$D:$E,2,FALSE)</f>
        <v>SAMAMB RA XII</v>
      </c>
      <c r="H16" s="35">
        <v>0</v>
      </c>
      <c r="I16" s="26">
        <v>16</v>
      </c>
      <c r="J16" s="26">
        <f t="shared" si="1"/>
        <v>8</v>
      </c>
    </row>
    <row r="17" spans="1:10" s="27" customFormat="1" ht="12.75" customHeight="1" x14ac:dyDescent="0.2">
      <c r="A17" s="25" t="s">
        <v>151</v>
      </c>
      <c r="B17" s="25" t="str">
        <f>Tabela1[[#This Row],[Código do Material]]&amp;" - "&amp;Tabela1[[#This Row],[Cod. SICOP]]</f>
        <v>3.3.90.30.24.01.0004.000018-01 - 306</v>
      </c>
      <c r="C17" s="25" t="str">
        <f t="shared" si="0"/>
        <v>AREIA</v>
      </c>
      <c r="D17" s="25" t="s">
        <v>150</v>
      </c>
      <c r="E17" s="25" t="s">
        <v>25</v>
      </c>
      <c r="F17" s="25">
        <v>306</v>
      </c>
      <c r="G17" s="25" t="str">
        <f>VLOOKUP(F17,'[2]Cod. SICOP-SIGMA'!$D:$E,2,FALSE)</f>
        <v>SCIA RA XXV</v>
      </c>
      <c r="H17" s="35">
        <v>10</v>
      </c>
      <c r="I17" s="26">
        <v>0</v>
      </c>
      <c r="J17" s="26">
        <f t="shared" si="1"/>
        <v>5</v>
      </c>
    </row>
    <row r="18" spans="1:10" s="27" customFormat="1" ht="12.75" customHeight="1" x14ac:dyDescent="0.2">
      <c r="A18" s="25" t="s">
        <v>151</v>
      </c>
      <c r="B18" s="25" t="str">
        <f>Tabela1[[#This Row],[Código do Material]]&amp;" - "&amp;Tabela1[[#This Row],[Cod. SICOP]]</f>
        <v>3.3.90.30.24.01.0004.000018-01 - 304</v>
      </c>
      <c r="C18" s="25" t="str">
        <f t="shared" si="0"/>
        <v>AREIA</v>
      </c>
      <c r="D18" s="25" t="s">
        <v>150</v>
      </c>
      <c r="E18" s="25" t="s">
        <v>25</v>
      </c>
      <c r="F18" s="25">
        <v>304</v>
      </c>
      <c r="G18" s="25" t="str">
        <f>VLOOKUP(F18,'[2]Cod. SICOP-SIGMA'!$D:$E,2,FALSE)</f>
        <v>SOBRADINHO 2 RA XXVI</v>
      </c>
      <c r="H18" s="35">
        <v>0</v>
      </c>
      <c r="I18" s="26">
        <v>12</v>
      </c>
      <c r="J18" s="26">
        <f t="shared" si="1"/>
        <v>6</v>
      </c>
    </row>
    <row r="19" spans="1:10" s="27" customFormat="1" ht="12.75" customHeight="1" x14ac:dyDescent="0.2">
      <c r="A19" s="25" t="s">
        <v>151</v>
      </c>
      <c r="B19" s="25" t="str">
        <f>Tabela1[[#This Row],[Código do Material]]&amp;" - "&amp;Tabela1[[#This Row],[Cod. SICOP]]</f>
        <v>3.3.90.30.24.01.0004.000018-01 - 132</v>
      </c>
      <c r="C19" s="25" t="str">
        <f t="shared" si="0"/>
        <v>AREIA</v>
      </c>
      <c r="D19" s="25" t="s">
        <v>150</v>
      </c>
      <c r="E19" s="25" t="s">
        <v>25</v>
      </c>
      <c r="F19" s="25">
        <v>132</v>
      </c>
      <c r="G19" s="25" t="str">
        <f>VLOOKUP(F19,'[2]Cod. SICOP-SIGMA'!$D:$E,2,FALSE)</f>
        <v>TAGUA RA III</v>
      </c>
      <c r="H19" s="35">
        <v>0</v>
      </c>
      <c r="I19" s="26">
        <v>200</v>
      </c>
      <c r="J19" s="26">
        <f t="shared" si="1"/>
        <v>100</v>
      </c>
    </row>
    <row r="20" spans="1:10" s="27" customFormat="1" ht="12.75" customHeight="1" x14ac:dyDescent="0.2">
      <c r="A20" s="25" t="s">
        <v>151</v>
      </c>
      <c r="B20" s="25" t="str">
        <f>Tabela1[[#This Row],[Código do Material]]&amp;" - "&amp;Tabela1[[#This Row],[Cod. SICOP]]</f>
        <v>3.3.90.30.24.01.0004.000018-01 - 80</v>
      </c>
      <c r="C20" s="25" t="str">
        <f t="shared" si="0"/>
        <v>AREIA</v>
      </c>
      <c r="D20" s="25" t="s">
        <v>150</v>
      </c>
      <c r="E20" s="25" t="s">
        <v>25</v>
      </c>
      <c r="F20" s="25">
        <v>80</v>
      </c>
      <c r="G20" s="25" t="str">
        <f>VLOOKUP(F20,'[2]Cod. SICOP-SIGMA'!$D:$E,2,FALSE)</f>
        <v>SE</v>
      </c>
      <c r="H20" s="35">
        <v>5</v>
      </c>
      <c r="I20" s="26">
        <v>15</v>
      </c>
      <c r="J20" s="26">
        <f t="shared" si="1"/>
        <v>10</v>
      </c>
    </row>
    <row r="21" spans="1:10" s="27" customFormat="1" ht="12.75" customHeight="1" x14ac:dyDescent="0.2">
      <c r="A21" s="25" t="s">
        <v>151</v>
      </c>
      <c r="B21" s="25" t="str">
        <f>Tabela1[[#This Row],[Código do Material]]&amp;" - "&amp;Tabela1[[#This Row],[Cod. SICOP]]</f>
        <v>3.3.90.30.24.01.0004.000018-01 - 50</v>
      </c>
      <c r="C21" s="25" t="str">
        <f t="shared" si="0"/>
        <v>AREIA</v>
      </c>
      <c r="D21" s="25" t="s">
        <v>150</v>
      </c>
      <c r="E21" s="25" t="s">
        <v>25</v>
      </c>
      <c r="F21" s="25">
        <v>50</v>
      </c>
      <c r="G21" s="25" t="str">
        <f>VLOOKUP(F21,'[2]Cod. SICOP-SIGMA'!$D:$E,2,FALSE)</f>
        <v>SSP</v>
      </c>
      <c r="H21" s="35">
        <v>5</v>
      </c>
      <c r="I21" s="26">
        <v>0</v>
      </c>
      <c r="J21" s="26">
        <f t="shared" si="1"/>
        <v>2.5</v>
      </c>
    </row>
    <row r="22" spans="1:10" s="27" customFormat="1" ht="12.75" x14ac:dyDescent="0.2">
      <c r="A22" s="25" t="s">
        <v>148</v>
      </c>
      <c r="B22" s="25" t="str">
        <f>Tabela1[[#This Row],[Código do Material]]&amp;" - "&amp;Tabela1[[#This Row],[Cod. SICOP]]</f>
        <v>3.3.90.30.24.01.0004.000016-01 - 361</v>
      </c>
      <c r="C22" s="25" t="str">
        <f t="shared" si="0"/>
        <v>AREIA</v>
      </c>
      <c r="D22" s="25" t="s">
        <v>149</v>
      </c>
      <c r="E22" s="25" t="s">
        <v>25</v>
      </c>
      <c r="F22" s="25">
        <v>361</v>
      </c>
      <c r="G22" s="25" t="str">
        <f>VLOOKUP(F22,'[2]Cod. SICOP-SIGMA'!$D:$E,2,FALSE)</f>
        <v>AGEFIS</v>
      </c>
      <c r="H22" s="35">
        <v>81</v>
      </c>
      <c r="I22" s="26">
        <v>0</v>
      </c>
      <c r="J22" s="26">
        <f t="shared" si="1"/>
        <v>40.5</v>
      </c>
    </row>
    <row r="23" spans="1:10" s="27" customFormat="1" ht="12.75" x14ac:dyDescent="0.2">
      <c r="A23" s="25" t="s">
        <v>148</v>
      </c>
      <c r="B23" s="25" t="str">
        <f>Tabela1[[#This Row],[Código do Material]]&amp;" - "&amp;Tabela1[[#This Row],[Cod. SICOP]]</f>
        <v>3.3.90.30.24.01.0004.000016-01 - 2</v>
      </c>
      <c r="C23" s="25" t="str">
        <f t="shared" si="0"/>
        <v>AREIA</v>
      </c>
      <c r="D23" s="25" t="s">
        <v>149</v>
      </c>
      <c r="E23" s="25" t="s">
        <v>25</v>
      </c>
      <c r="F23" s="25">
        <v>2</v>
      </c>
      <c r="G23" s="25" t="str">
        <f>VLOOKUP(F23,'[2]Cod. SICOP-SIGMA'!$D:$E,2,FALSE)</f>
        <v>CASA CIVIL</v>
      </c>
      <c r="H23" s="35">
        <v>10</v>
      </c>
      <c r="I23" s="26">
        <v>0</v>
      </c>
      <c r="J23" s="26">
        <f t="shared" si="1"/>
        <v>5</v>
      </c>
    </row>
    <row r="24" spans="1:10" s="27" customFormat="1" ht="12.75" x14ac:dyDescent="0.2">
      <c r="A24" s="25" t="s">
        <v>148</v>
      </c>
      <c r="B24" s="25" t="str">
        <f>Tabela1[[#This Row],[Código do Material]]&amp;" - "&amp;Tabela1[[#This Row],[Cod. SICOP]]</f>
        <v>3.3.90.30.24.01.0004.000016-01 - 98</v>
      </c>
      <c r="C24" s="25" t="str">
        <f t="shared" si="0"/>
        <v>AREIA</v>
      </c>
      <c r="D24" s="25" t="s">
        <v>149</v>
      </c>
      <c r="E24" s="25" t="s">
        <v>25</v>
      </c>
      <c r="F24" s="25">
        <v>98</v>
      </c>
      <c r="G24" s="25" t="str">
        <f>VLOOKUP(F24,'[2]Cod. SICOP-SIGMA'!$D:$E,2,FALSE)</f>
        <v>DFTRANS</v>
      </c>
      <c r="H24" s="35">
        <v>0</v>
      </c>
      <c r="I24" s="26">
        <v>200</v>
      </c>
      <c r="J24" s="26">
        <f t="shared" si="1"/>
        <v>100</v>
      </c>
    </row>
    <row r="25" spans="1:10" s="27" customFormat="1" ht="12.75" x14ac:dyDescent="0.2">
      <c r="A25" s="25" t="s">
        <v>148</v>
      </c>
      <c r="B25" s="25" t="str">
        <f>Tabela1[[#This Row],[Código do Material]]&amp;" - "&amp;Tabela1[[#This Row],[Cod. SICOP]]</f>
        <v>3.3.90.30.24.01.0004.000016-01 - 196</v>
      </c>
      <c r="C25" s="25" t="str">
        <f t="shared" si="0"/>
        <v>AREIA</v>
      </c>
      <c r="D25" s="25" t="s">
        <v>149</v>
      </c>
      <c r="E25" s="25" t="s">
        <v>25</v>
      </c>
      <c r="F25" s="25">
        <v>196</v>
      </c>
      <c r="G25" s="25" t="str">
        <f>VLOOKUP(F25,'[2]Cod. SICOP-SIGMA'!$D:$E,2,FALSE)</f>
        <v>FJZB</v>
      </c>
      <c r="H25" s="35">
        <v>5</v>
      </c>
      <c r="I25" s="26">
        <v>240</v>
      </c>
      <c r="J25" s="26">
        <f t="shared" si="1"/>
        <v>122.5</v>
      </c>
    </row>
    <row r="26" spans="1:10" s="27" customFormat="1" ht="12.75" customHeight="1" x14ac:dyDescent="0.2">
      <c r="A26" s="25" t="s">
        <v>148</v>
      </c>
      <c r="B26" s="25" t="str">
        <f>Tabela1[[#This Row],[Código do Material]]&amp;" - "&amp;Tabela1[[#This Row],[Cod. SICOP]]</f>
        <v>3.3.90.30.24.01.0004.000016-01 - 56</v>
      </c>
      <c r="C26" s="25" t="str">
        <f t="shared" si="0"/>
        <v>AREIA</v>
      </c>
      <c r="D26" s="25" t="s">
        <v>149</v>
      </c>
      <c r="E26" s="25" t="s">
        <v>25</v>
      </c>
      <c r="F26" s="25">
        <v>56</v>
      </c>
      <c r="G26" s="25" t="str">
        <f>VLOOKUP(F26,'[2]Cod. SICOP-SIGMA'!$D:$E,2,FALSE)</f>
        <v>FUNAP</v>
      </c>
      <c r="H26" s="35">
        <v>33</v>
      </c>
      <c r="I26" s="26">
        <v>0</v>
      </c>
      <c r="J26" s="26">
        <f t="shared" si="1"/>
        <v>16.5</v>
      </c>
    </row>
    <row r="27" spans="1:10" s="27" customFormat="1" ht="12.75" customHeight="1" x14ac:dyDescent="0.2">
      <c r="A27" s="25" t="s">
        <v>148</v>
      </c>
      <c r="B27" s="25" t="str">
        <f>Tabela1[[#This Row],[Código do Material]]&amp;" - "&amp;Tabela1[[#This Row],[Cod. SICOP]]</f>
        <v>3.3.90.30.24.01.0004.000016-01 - 391</v>
      </c>
      <c r="C27" s="25" t="str">
        <f t="shared" si="0"/>
        <v>AREIA</v>
      </c>
      <c r="D27" s="25" t="s">
        <v>149</v>
      </c>
      <c r="E27" s="25" t="s">
        <v>25</v>
      </c>
      <c r="F27" s="25">
        <v>391</v>
      </c>
      <c r="G27" s="25" t="str">
        <f>VLOOKUP(F27,'[2]Cod. SICOP-SIGMA'!$D:$E,2,FALSE)</f>
        <v>IBRAM</v>
      </c>
      <c r="H27" s="35">
        <v>0</v>
      </c>
      <c r="I27" s="26">
        <v>0</v>
      </c>
      <c r="J27" s="26">
        <f t="shared" si="1"/>
        <v>0</v>
      </c>
    </row>
    <row r="28" spans="1:10" s="27" customFormat="1" ht="12.75" x14ac:dyDescent="0.2">
      <c r="A28" s="25" t="s">
        <v>148</v>
      </c>
      <c r="B28" s="25" t="str">
        <f>Tabela1[[#This Row],[Código do Material]]&amp;" - "&amp;Tabela1[[#This Row],[Cod. SICOP]]</f>
        <v>3.3.90.30.24.01.0004.000016-01 - 195</v>
      </c>
      <c r="C28" s="25" t="str">
        <f t="shared" si="0"/>
        <v>AREIA</v>
      </c>
      <c r="D28" s="25" t="s">
        <v>149</v>
      </c>
      <c r="E28" s="25" t="s">
        <v>25</v>
      </c>
      <c r="F28" s="25">
        <v>195</v>
      </c>
      <c r="G28" s="25" t="str">
        <f>VLOOKUP(F28,'[2]Cod. SICOP-SIGMA'!$D:$E,2,FALSE)</f>
        <v>JBB</v>
      </c>
      <c r="H28" s="35">
        <v>0</v>
      </c>
      <c r="I28" s="26">
        <v>10</v>
      </c>
      <c r="J28" s="26">
        <f t="shared" si="1"/>
        <v>5</v>
      </c>
    </row>
    <row r="29" spans="1:10" s="27" customFormat="1" ht="12.75" x14ac:dyDescent="0.2">
      <c r="A29" s="25" t="s">
        <v>148</v>
      </c>
      <c r="B29" s="25" t="str">
        <f>Tabela1[[#This Row],[Código do Material]]&amp;" - "&amp;Tabela1[[#This Row],[Cod. SICOP]]</f>
        <v>3.3.90.30.24.01.0004.000016-01 - 112</v>
      </c>
      <c r="C29" s="25" t="str">
        <f t="shared" si="0"/>
        <v>AREIA</v>
      </c>
      <c r="D29" s="25" t="s">
        <v>149</v>
      </c>
      <c r="E29" s="25" t="s">
        <v>25</v>
      </c>
      <c r="F29" s="25">
        <v>112</v>
      </c>
      <c r="G29" s="25" t="str">
        <f>VLOOKUP(F29,'[2]Cod. SICOP-SIGMA'!$D:$E,2,FALSE)</f>
        <v>NOVACAP</v>
      </c>
      <c r="H29" s="35">
        <v>100</v>
      </c>
      <c r="I29" s="26">
        <v>30</v>
      </c>
      <c r="J29" s="26">
        <f t="shared" si="1"/>
        <v>65</v>
      </c>
    </row>
    <row r="30" spans="1:10" s="27" customFormat="1" ht="12.75" x14ac:dyDescent="0.2">
      <c r="A30" s="25" t="s">
        <v>148</v>
      </c>
      <c r="B30" s="25" t="str">
        <f>Tabela1[[#This Row],[Código do Material]]&amp;" - "&amp;Tabela1[[#This Row],[Cod. SICOP]]</f>
        <v>3.3.90.30.24.01.0004.000016-01 - 136</v>
      </c>
      <c r="C30" s="25" t="str">
        <f t="shared" si="0"/>
        <v>AREIA</v>
      </c>
      <c r="D30" s="25" t="s">
        <v>149</v>
      </c>
      <c r="E30" s="25" t="s">
        <v>25</v>
      </c>
      <c r="F30" s="25">
        <v>136</v>
      </c>
      <c r="G30" s="25" t="str">
        <f>VLOOKUP(F30,'[2]Cod. SICOP-SIGMA'!$D:$E,2,FALSE)</f>
        <v>BANDEIR RA VIII</v>
      </c>
      <c r="H30" s="35">
        <v>29</v>
      </c>
      <c r="I30" s="26">
        <v>18</v>
      </c>
      <c r="J30" s="26">
        <f t="shared" si="1"/>
        <v>23.5</v>
      </c>
    </row>
    <row r="31" spans="1:10" s="27" customFormat="1" ht="12.75" x14ac:dyDescent="0.2">
      <c r="A31" s="25" t="s">
        <v>148</v>
      </c>
      <c r="B31" s="25" t="str">
        <f>Tabela1[[#This Row],[Código do Material]]&amp;" - "&amp;Tabela1[[#This Row],[Cod. SICOP]]</f>
        <v>3.3.90.30.24.01.0004.000016-01 - 133</v>
      </c>
      <c r="C31" s="25" t="str">
        <f t="shared" si="0"/>
        <v>AREIA</v>
      </c>
      <c r="D31" s="25" t="s">
        <v>149</v>
      </c>
      <c r="E31" s="25" t="s">
        <v>25</v>
      </c>
      <c r="F31" s="25">
        <v>133</v>
      </c>
      <c r="G31" s="25" t="str">
        <f>VLOOKUP(F31,'[2]Cod. SICOP-SIGMA'!$D:$E,2,FALSE)</f>
        <v>BRAZLAND RA IV</v>
      </c>
      <c r="H31" s="35">
        <v>0</v>
      </c>
      <c r="I31" s="26">
        <v>40</v>
      </c>
      <c r="J31" s="26">
        <f t="shared" si="1"/>
        <v>20</v>
      </c>
    </row>
    <row r="32" spans="1:10" s="27" customFormat="1" ht="12.75" x14ac:dyDescent="0.2">
      <c r="A32" s="25" t="s">
        <v>148</v>
      </c>
      <c r="B32" s="25" t="str">
        <f>Tabela1[[#This Row],[Código do Material]]&amp;" - "&amp;Tabela1[[#This Row],[Cod. SICOP]]</f>
        <v>3.3.90.30.24.01.0004.000016-01 - 147</v>
      </c>
      <c r="C32" s="25" t="str">
        <f t="shared" si="0"/>
        <v>AREIA</v>
      </c>
      <c r="D32" s="25" t="s">
        <v>149</v>
      </c>
      <c r="E32" s="25" t="s">
        <v>25</v>
      </c>
      <c r="F32" s="25">
        <v>147</v>
      </c>
      <c r="G32" s="25" t="str">
        <f>VLOOKUP(F32,'[2]Cod. SICOP-SIGMA'!$D:$E,2,FALSE)</f>
        <v>CANDANGO RA XIX</v>
      </c>
      <c r="H32" s="35">
        <v>0</v>
      </c>
      <c r="I32" s="26">
        <v>49</v>
      </c>
      <c r="J32" s="26">
        <f t="shared" si="1"/>
        <v>24.5</v>
      </c>
    </row>
    <row r="33" spans="1:10" s="27" customFormat="1" ht="12.75" x14ac:dyDescent="0.2">
      <c r="A33" s="25" t="s">
        <v>148</v>
      </c>
      <c r="B33" s="25" t="str">
        <f>Tabela1[[#This Row],[Código do Material]]&amp;" - "&amp;Tabela1[[#This Row],[Cod. SICOP]]</f>
        <v>3.3.90.30.24.01.0004.000016-01 - 138</v>
      </c>
      <c r="C33" s="25" t="str">
        <f t="shared" si="0"/>
        <v>AREIA</v>
      </c>
      <c r="D33" s="25" t="s">
        <v>149</v>
      </c>
      <c r="E33" s="25" t="s">
        <v>25</v>
      </c>
      <c r="F33" s="25">
        <v>138</v>
      </c>
      <c r="G33" s="25" t="str">
        <f>VLOOKUP(F33,'[2]Cod. SICOP-SIGMA'!$D:$E,2,FALSE)</f>
        <v>CEILANDIA RA IX</v>
      </c>
      <c r="H33" s="35">
        <v>0</v>
      </c>
      <c r="I33" s="26">
        <v>21</v>
      </c>
      <c r="J33" s="26">
        <f t="shared" si="1"/>
        <v>10.5</v>
      </c>
    </row>
    <row r="34" spans="1:10" s="27" customFormat="1" ht="12.75" x14ac:dyDescent="0.2">
      <c r="A34" s="25" t="s">
        <v>148</v>
      </c>
      <c r="B34" s="25" t="str">
        <f>Tabela1[[#This Row],[Código do Material]]&amp;" - "&amp;Tabela1[[#This Row],[Cod. SICOP]]</f>
        <v>3.3.90.30.24.01.0004.000016-01 - 139</v>
      </c>
      <c r="C34" s="25" t="str">
        <f t="shared" si="0"/>
        <v>AREIA</v>
      </c>
      <c r="D34" s="25" t="s">
        <v>149</v>
      </c>
      <c r="E34" s="25" t="s">
        <v>25</v>
      </c>
      <c r="F34" s="25">
        <v>139</v>
      </c>
      <c r="G34" s="25" t="str">
        <f>VLOOKUP(F34,'[2]Cod. SICOP-SIGMA'!$D:$E,2,FALSE)</f>
        <v>CRUZEIRO RA XI</v>
      </c>
      <c r="H34" s="35">
        <v>12</v>
      </c>
      <c r="I34" s="26">
        <v>38</v>
      </c>
      <c r="J34" s="26">
        <f t="shared" si="1"/>
        <v>25</v>
      </c>
    </row>
    <row r="35" spans="1:10" s="27" customFormat="1" ht="12.75" x14ac:dyDescent="0.2">
      <c r="A35" s="25" t="s">
        <v>148</v>
      </c>
      <c r="B35" s="25" t="str">
        <f>Tabela1[[#This Row],[Código do Material]]&amp;" - "&amp;Tabela1[[#This Row],[Cod. SICOP]]</f>
        <v>3.3.90.30.24.01.0004.000016-01 - 367</v>
      </c>
      <c r="C35" s="25" t="str">
        <f t="shared" si="0"/>
        <v>AREIA</v>
      </c>
      <c r="D35" s="25" t="s">
        <v>149</v>
      </c>
      <c r="E35" s="25" t="s">
        <v>25</v>
      </c>
      <c r="F35" s="25">
        <v>367</v>
      </c>
      <c r="G35" s="25" t="str">
        <f>VLOOKUP(F35,'[2]Cod. SICOP-SIGMA'!$D:$E,2,FALSE)</f>
        <v>FERCAL RA XXXI</v>
      </c>
      <c r="H35" s="35">
        <v>0</v>
      </c>
      <c r="I35" s="26">
        <v>180</v>
      </c>
      <c r="J35" s="26">
        <f t="shared" si="1"/>
        <v>90</v>
      </c>
    </row>
    <row r="36" spans="1:10" s="27" customFormat="1" ht="12.75" x14ac:dyDescent="0.2">
      <c r="A36" s="25" t="s">
        <v>148</v>
      </c>
      <c r="B36" s="25" t="str">
        <f>Tabela1[[#This Row],[Código do Material]]&amp;" - "&amp;Tabela1[[#This Row],[Cod. SICOP]]</f>
        <v>3.3.90.30.24.01.0004.000016-01 - 131</v>
      </c>
      <c r="C36" s="25" t="str">
        <f t="shared" si="0"/>
        <v>AREIA</v>
      </c>
      <c r="D36" s="25" t="s">
        <v>149</v>
      </c>
      <c r="E36" s="25" t="s">
        <v>25</v>
      </c>
      <c r="F36" s="25">
        <v>131</v>
      </c>
      <c r="G36" s="25" t="str">
        <f>VLOOKUP(F36,'[2]Cod. SICOP-SIGMA'!$D:$E,2,FALSE)</f>
        <v>GAMA RA II</v>
      </c>
      <c r="H36" s="35">
        <v>720</v>
      </c>
      <c r="I36" s="26">
        <v>350</v>
      </c>
      <c r="J36" s="26">
        <f t="shared" si="1"/>
        <v>535</v>
      </c>
    </row>
    <row r="37" spans="1:10" s="27" customFormat="1" ht="12.75" x14ac:dyDescent="0.2">
      <c r="A37" s="25" t="s">
        <v>148</v>
      </c>
      <c r="B37" s="25" t="str">
        <f>Tabela1[[#This Row],[Código do Material]]&amp;" - "&amp;Tabela1[[#This Row],[Cod. SICOP]]</f>
        <v>3.3.90.30.24.01.0004.000016-01 - 137</v>
      </c>
      <c r="C37" s="25" t="str">
        <f t="shared" si="0"/>
        <v>AREIA</v>
      </c>
      <c r="D37" s="25" t="s">
        <v>149</v>
      </c>
      <c r="E37" s="25" t="s">
        <v>25</v>
      </c>
      <c r="F37" s="25">
        <v>137</v>
      </c>
      <c r="G37" s="25" t="str">
        <f>VLOOKUP(F37,'[2]Cod. SICOP-SIGMA'!$D:$E,2,FALSE)</f>
        <v>GUARA RA X</v>
      </c>
      <c r="H37" s="35">
        <v>100</v>
      </c>
      <c r="I37" s="26">
        <v>0</v>
      </c>
      <c r="J37" s="26">
        <f t="shared" si="1"/>
        <v>50</v>
      </c>
    </row>
    <row r="38" spans="1:10" s="27" customFormat="1" ht="12.75" x14ac:dyDescent="0.2">
      <c r="A38" s="25" t="s">
        <v>148</v>
      </c>
      <c r="B38" s="25" t="str">
        <f>Tabela1[[#This Row],[Código do Material]]&amp;" - "&amp;Tabela1[[#This Row],[Cod. SICOP]]</f>
        <v>3.3.90.30.24.01.0004.000016-01 - 308</v>
      </c>
      <c r="C38" s="25" t="str">
        <f t="shared" si="0"/>
        <v>AREIA</v>
      </c>
      <c r="D38" s="25" t="s">
        <v>149</v>
      </c>
      <c r="E38" s="25" t="s">
        <v>25</v>
      </c>
      <c r="F38" s="25">
        <v>308</v>
      </c>
      <c r="G38" s="25" t="str">
        <f>VLOOKUP(F38,'[2]Cod. SICOP-SIGMA'!$D:$E,2,FALSE)</f>
        <v>ITAPOA RA XXVIII</v>
      </c>
      <c r="H38" s="35">
        <v>5</v>
      </c>
      <c r="I38" s="26">
        <v>0</v>
      </c>
      <c r="J38" s="26">
        <f t="shared" si="1"/>
        <v>2.5</v>
      </c>
    </row>
    <row r="39" spans="1:10" s="27" customFormat="1" ht="12.75" x14ac:dyDescent="0.2">
      <c r="A39" s="25" t="s">
        <v>148</v>
      </c>
      <c r="B39" s="25" t="str">
        <f>Tabela1[[#This Row],[Código do Material]]&amp;" - "&amp;Tabela1[[#This Row],[Cod. SICOP]]</f>
        <v>3.3.90.30.24.01.0004.000016-01 - 146</v>
      </c>
      <c r="C39" s="25" t="str">
        <f t="shared" si="0"/>
        <v>AREIA</v>
      </c>
      <c r="D39" s="25" t="s">
        <v>149</v>
      </c>
      <c r="E39" s="25" t="s">
        <v>25</v>
      </c>
      <c r="F39" s="25">
        <v>146</v>
      </c>
      <c r="G39" s="25" t="str">
        <f>VLOOKUP(F39,'[2]Cod. SICOP-SIGMA'!$D:$E,2,FALSE)</f>
        <v>LAGO SUL RA XVI</v>
      </c>
      <c r="H39" s="35">
        <v>15</v>
      </c>
      <c r="I39" s="26">
        <v>10</v>
      </c>
      <c r="J39" s="26">
        <f t="shared" si="1"/>
        <v>12.5</v>
      </c>
    </row>
    <row r="40" spans="1:10" s="27" customFormat="1" ht="12.75" x14ac:dyDescent="0.2">
      <c r="A40" s="25" t="s">
        <v>148</v>
      </c>
      <c r="B40" s="25" t="str">
        <f>Tabela1[[#This Row],[Código do Material]]&amp;" - "&amp;Tabela1[[#This Row],[Cod. SICOP]]</f>
        <v>3.3.90.30.24.01.0004.000016-01 - 140</v>
      </c>
      <c r="C40" s="25" t="str">
        <f t="shared" si="0"/>
        <v>AREIA</v>
      </c>
      <c r="D40" s="25" t="s">
        <v>149</v>
      </c>
      <c r="E40" s="25" t="s">
        <v>25</v>
      </c>
      <c r="F40" s="25">
        <v>140</v>
      </c>
      <c r="G40" s="25" t="str">
        <f>VLOOKUP(F40,'[2]Cod. SICOP-SIGMA'!$D:$E,2,FALSE)</f>
        <v>PARANOA RA VII</v>
      </c>
      <c r="H40" s="35">
        <v>3</v>
      </c>
      <c r="I40" s="26">
        <v>0</v>
      </c>
      <c r="J40" s="26">
        <f t="shared" si="1"/>
        <v>1.5</v>
      </c>
    </row>
    <row r="41" spans="1:10" s="27" customFormat="1" ht="12.75" x14ac:dyDescent="0.2">
      <c r="A41" s="25" t="s">
        <v>148</v>
      </c>
      <c r="B41" s="25" t="str">
        <f>Tabela1[[#This Row],[Código do Material]]&amp;" - "&amp;Tabela1[[#This Row],[Cod. SICOP]]</f>
        <v>3.3.90.30.24.01.0004.000016-01 - 305</v>
      </c>
      <c r="C41" s="25" t="str">
        <f t="shared" si="0"/>
        <v>AREIA</v>
      </c>
      <c r="D41" s="25" t="s">
        <v>149</v>
      </c>
      <c r="E41" s="25" t="s">
        <v>25</v>
      </c>
      <c r="F41" s="25">
        <v>305</v>
      </c>
      <c r="G41" s="25" t="str">
        <f>VLOOKUP(F41,'[2]Cod. SICOP-SIGMA'!$D:$E,2,FALSE)</f>
        <v>PARK WAY RA XXIV</v>
      </c>
      <c r="H41" s="35">
        <v>8</v>
      </c>
      <c r="I41" s="26">
        <v>141</v>
      </c>
      <c r="J41" s="26">
        <f t="shared" si="1"/>
        <v>74.5</v>
      </c>
    </row>
    <row r="42" spans="1:10" s="27" customFormat="1" ht="12.75" x14ac:dyDescent="0.2">
      <c r="A42" s="25" t="s">
        <v>148</v>
      </c>
      <c r="B42" s="25" t="str">
        <f>Tabela1[[#This Row],[Código do Material]]&amp;" - "&amp;Tabela1[[#This Row],[Cod. SICOP]]</f>
        <v>3.3.90.30.24.01.0004.000016-01 - 135</v>
      </c>
      <c r="C42" s="25" t="str">
        <f t="shared" si="0"/>
        <v>AREIA</v>
      </c>
      <c r="D42" s="25" t="s">
        <v>149</v>
      </c>
      <c r="E42" s="25" t="s">
        <v>25</v>
      </c>
      <c r="F42" s="25">
        <v>135</v>
      </c>
      <c r="G42" s="25" t="str">
        <f>VLOOKUP(F42,'[2]Cod. SICOP-SIGMA'!$D:$E,2,FALSE)</f>
        <v>PLANALT RA VI</v>
      </c>
      <c r="H42" s="35">
        <v>10</v>
      </c>
      <c r="I42" s="26">
        <v>100</v>
      </c>
      <c r="J42" s="26">
        <f t="shared" si="1"/>
        <v>55</v>
      </c>
    </row>
    <row r="43" spans="1:10" s="27" customFormat="1" ht="12.75" x14ac:dyDescent="0.2">
      <c r="A43" s="25" t="s">
        <v>148</v>
      </c>
      <c r="B43" s="25" t="str">
        <f>Tabela1[[#This Row],[Código do Material]]&amp;" - "&amp;Tabela1[[#This Row],[Cod. SICOP]]</f>
        <v>3.3.90.30.24.01.0004.000016-01 - 145</v>
      </c>
      <c r="C43" s="25" t="str">
        <f t="shared" si="0"/>
        <v>AREIA</v>
      </c>
      <c r="D43" s="25" t="s">
        <v>149</v>
      </c>
      <c r="E43" s="25" t="s">
        <v>25</v>
      </c>
      <c r="F43" s="25">
        <v>145</v>
      </c>
      <c r="G43" s="25" t="str">
        <f>VLOOKUP(F43,'[2]Cod. SICOP-SIGMA'!$D:$E,2,FALSE)</f>
        <v>REC EMAS RA XV</v>
      </c>
      <c r="H43" s="35">
        <v>35</v>
      </c>
      <c r="I43" s="26">
        <v>10</v>
      </c>
      <c r="J43" s="26">
        <f t="shared" si="1"/>
        <v>22.5</v>
      </c>
    </row>
    <row r="44" spans="1:10" s="27" customFormat="1" ht="12.75" x14ac:dyDescent="0.2">
      <c r="A44" s="25" t="s">
        <v>148</v>
      </c>
      <c r="B44" s="25" t="str">
        <f>Tabela1[[#This Row],[Código do Material]]&amp;" - "&amp;Tabela1[[#This Row],[Cod. SICOP]]</f>
        <v>3.3.90.30.24.01.0004.000016-01 - 301</v>
      </c>
      <c r="C44" s="25" t="str">
        <f t="shared" si="0"/>
        <v>AREIA</v>
      </c>
      <c r="D44" s="25" t="s">
        <v>149</v>
      </c>
      <c r="E44" s="25" t="s">
        <v>25</v>
      </c>
      <c r="F44" s="25">
        <v>301</v>
      </c>
      <c r="G44" s="25" t="str">
        <f>VLOOKUP(F44,'[2]Cod. SICOP-SIGMA'!$D:$E,2,FALSE)</f>
        <v>RIACHO F 2 RA XXI</v>
      </c>
      <c r="H44" s="35">
        <v>40</v>
      </c>
      <c r="I44" s="26">
        <v>0</v>
      </c>
      <c r="J44" s="26">
        <f t="shared" si="1"/>
        <v>20</v>
      </c>
    </row>
    <row r="45" spans="1:10" s="27" customFormat="1" ht="12.75" x14ac:dyDescent="0.2">
      <c r="A45" s="25" t="s">
        <v>148</v>
      </c>
      <c r="B45" s="25" t="str">
        <f>Tabela1[[#This Row],[Código do Material]]&amp;" - "&amp;Tabela1[[#This Row],[Cod. SICOP]]</f>
        <v>3.3.90.30.24.01.0004.000016-01 - 142</v>
      </c>
      <c r="C45" s="25" t="str">
        <f t="shared" si="0"/>
        <v>AREIA</v>
      </c>
      <c r="D45" s="25" t="s">
        <v>149</v>
      </c>
      <c r="E45" s="25" t="s">
        <v>25</v>
      </c>
      <c r="F45" s="25">
        <v>142</v>
      </c>
      <c r="G45" s="25" t="str">
        <f>VLOOKUP(F45,'[2]Cod. SICOP-SIGMA'!$D:$E,2,FALSE)</f>
        <v>SAMAMB RA XII</v>
      </c>
      <c r="H45" s="35">
        <v>0</v>
      </c>
      <c r="I45" s="26">
        <v>16</v>
      </c>
      <c r="J45" s="26">
        <f t="shared" si="1"/>
        <v>8</v>
      </c>
    </row>
    <row r="46" spans="1:10" s="27" customFormat="1" ht="12.75" x14ac:dyDescent="0.2">
      <c r="A46" s="25" t="s">
        <v>148</v>
      </c>
      <c r="B46" s="25" t="str">
        <f>Tabela1[[#This Row],[Código do Material]]&amp;" - "&amp;Tabela1[[#This Row],[Cod. SICOP]]</f>
        <v>3.3.90.30.24.01.0004.000016-01 - 143</v>
      </c>
      <c r="C46" s="25" t="str">
        <f t="shared" si="0"/>
        <v>AREIA</v>
      </c>
      <c r="D46" s="25" t="s">
        <v>149</v>
      </c>
      <c r="E46" s="25" t="s">
        <v>25</v>
      </c>
      <c r="F46" s="25">
        <v>143</v>
      </c>
      <c r="G46" s="25" t="str">
        <f>VLOOKUP(F46,'[2]Cod. SICOP-SIGMA'!$D:$E,2,FALSE)</f>
        <v>STA MA RA XIII</v>
      </c>
      <c r="H46" s="35">
        <v>1</v>
      </c>
      <c r="I46" s="26">
        <v>25</v>
      </c>
      <c r="J46" s="26">
        <f t="shared" si="1"/>
        <v>13</v>
      </c>
    </row>
    <row r="47" spans="1:10" s="27" customFormat="1" ht="12.75" x14ac:dyDescent="0.2">
      <c r="A47" s="25" t="s">
        <v>148</v>
      </c>
      <c r="B47" s="25" t="str">
        <f>Tabela1[[#This Row],[Código do Material]]&amp;" - "&amp;Tabela1[[#This Row],[Cod. SICOP]]</f>
        <v>3.3.90.30.24.01.0004.000016-01 - 306</v>
      </c>
      <c r="C47" s="25" t="str">
        <f t="shared" si="0"/>
        <v>AREIA</v>
      </c>
      <c r="D47" s="25" t="s">
        <v>149</v>
      </c>
      <c r="E47" s="25" t="s">
        <v>25</v>
      </c>
      <c r="F47" s="25">
        <v>306</v>
      </c>
      <c r="G47" s="25" t="str">
        <f>VLOOKUP(F47,'[2]Cod. SICOP-SIGMA'!$D:$E,2,FALSE)</f>
        <v>SCIA RA XXV</v>
      </c>
      <c r="H47" s="35">
        <v>10</v>
      </c>
      <c r="I47" s="26">
        <v>20</v>
      </c>
      <c r="J47" s="26">
        <f t="shared" si="1"/>
        <v>15</v>
      </c>
    </row>
    <row r="48" spans="1:10" s="27" customFormat="1" ht="12.75" x14ac:dyDescent="0.2">
      <c r="A48" s="25" t="s">
        <v>148</v>
      </c>
      <c r="B48" s="25" t="str">
        <f>Tabela1[[#This Row],[Código do Material]]&amp;" - "&amp;Tabela1[[#This Row],[Cod. SICOP]]</f>
        <v>3.3.90.30.24.01.0004.000016-01 - 302</v>
      </c>
      <c r="C48" s="25" t="str">
        <f t="shared" si="0"/>
        <v>AREIA</v>
      </c>
      <c r="D48" s="25" t="s">
        <v>149</v>
      </c>
      <c r="E48" s="25" t="s">
        <v>25</v>
      </c>
      <c r="F48" s="25">
        <v>302</v>
      </c>
      <c r="G48" s="25" t="str">
        <f>VLOOKUP(F48,'[2]Cod. SICOP-SIGMA'!$D:$E,2,FALSE)</f>
        <v>SUDOEST/OCT RA XXII</v>
      </c>
      <c r="H48" s="35">
        <v>33</v>
      </c>
      <c r="I48" s="26">
        <v>0</v>
      </c>
      <c r="J48" s="26">
        <f t="shared" si="1"/>
        <v>16.5</v>
      </c>
    </row>
    <row r="49" spans="1:10" s="27" customFormat="1" ht="12.75" x14ac:dyDescent="0.2">
      <c r="A49" s="25" t="s">
        <v>148</v>
      </c>
      <c r="B49" s="25" t="str">
        <f>Tabela1[[#This Row],[Código do Material]]&amp;" - "&amp;Tabela1[[#This Row],[Cod. SICOP]]</f>
        <v>3.3.90.30.24.01.0004.000016-01 - 132</v>
      </c>
      <c r="C49" s="25" t="str">
        <f t="shared" si="0"/>
        <v>AREIA</v>
      </c>
      <c r="D49" s="25" t="s">
        <v>149</v>
      </c>
      <c r="E49" s="25" t="s">
        <v>25</v>
      </c>
      <c r="F49" s="25">
        <v>132</v>
      </c>
      <c r="G49" s="25" t="str">
        <f>VLOOKUP(F49,'[2]Cod. SICOP-SIGMA'!$D:$E,2,FALSE)</f>
        <v>TAGUA RA III</v>
      </c>
      <c r="H49" s="35">
        <v>85</v>
      </c>
      <c r="I49" s="26">
        <v>0</v>
      </c>
      <c r="J49" s="26">
        <f t="shared" si="1"/>
        <v>42.5</v>
      </c>
    </row>
    <row r="50" spans="1:10" s="27" customFormat="1" ht="12.75" x14ac:dyDescent="0.2">
      <c r="A50" s="25" t="s">
        <v>148</v>
      </c>
      <c r="B50" s="25" t="str">
        <f>Tabela1[[#This Row],[Código do Material]]&amp;" - "&amp;Tabela1[[#This Row],[Cod. SICOP]]</f>
        <v>3.3.90.30.24.01.0004.000016-01 - 366</v>
      </c>
      <c r="C50" s="25" t="str">
        <f t="shared" si="0"/>
        <v>AREIA</v>
      </c>
      <c r="D50" s="25" t="s">
        <v>149</v>
      </c>
      <c r="E50" s="25" t="s">
        <v>25</v>
      </c>
      <c r="F50" s="25">
        <v>366</v>
      </c>
      <c r="G50" s="25" t="str">
        <f>VLOOKUP(F50,'[2]Cod. SICOP-SIGMA'!$D:$E,2,FALSE)</f>
        <v>VICENTE PIRES RA XXX</v>
      </c>
      <c r="H50" s="35">
        <v>62</v>
      </c>
      <c r="I50" s="26">
        <v>0</v>
      </c>
      <c r="J50" s="26">
        <f t="shared" si="1"/>
        <v>31</v>
      </c>
    </row>
    <row r="51" spans="1:10" s="27" customFormat="1" ht="12.75" x14ac:dyDescent="0.2">
      <c r="A51" s="25" t="s">
        <v>148</v>
      </c>
      <c r="B51" s="25" t="str">
        <f>Tabela1[[#This Row],[Código do Material]]&amp;" - "&amp;Tabela1[[#This Row],[Cod. SICOP]]</f>
        <v>3.3.90.30.24.01.0004.000016-01 - 70</v>
      </c>
      <c r="C51" s="25" t="str">
        <f t="shared" si="0"/>
        <v>AREIA</v>
      </c>
      <c r="D51" s="25" t="s">
        <v>149</v>
      </c>
      <c r="E51" s="25" t="s">
        <v>25</v>
      </c>
      <c r="F51" s="25">
        <v>70</v>
      </c>
      <c r="G51" s="25" t="str">
        <f>VLOOKUP(F51,'[2]Cod. SICOP-SIGMA'!$D:$E,2,FALSE)</f>
        <v>SEAGRI</v>
      </c>
      <c r="H51" s="35">
        <v>0</v>
      </c>
      <c r="I51" s="26">
        <v>3</v>
      </c>
      <c r="J51" s="26">
        <f t="shared" si="1"/>
        <v>1.5</v>
      </c>
    </row>
    <row r="52" spans="1:10" s="27" customFormat="1" ht="12.75" x14ac:dyDescent="0.2">
      <c r="A52" s="25" t="s">
        <v>148</v>
      </c>
      <c r="B52" s="25" t="str">
        <f>Tabela1[[#This Row],[Código do Material]]&amp;" - "&amp;Tabela1[[#This Row],[Cod. SICOP]]</f>
        <v>3.3.90.30.24.01.0004.000016-01 - 370</v>
      </c>
      <c r="C52" s="25" t="str">
        <f t="shared" si="0"/>
        <v>AREIA</v>
      </c>
      <c r="D52" s="25" t="s">
        <v>149</v>
      </c>
      <c r="E52" s="25" t="s">
        <v>25</v>
      </c>
      <c r="F52" s="25">
        <v>370</v>
      </c>
      <c r="G52" s="25" t="str">
        <f>VLOOKUP(F52,'[2]Cod. SICOP-SIGMA'!$D:$E,2,FALSE)</f>
        <v>SEDICT</v>
      </c>
      <c r="H52" s="35">
        <v>36</v>
      </c>
      <c r="I52" s="26">
        <v>0</v>
      </c>
      <c r="J52" s="26">
        <f t="shared" si="1"/>
        <v>18</v>
      </c>
    </row>
    <row r="53" spans="1:10" s="27" customFormat="1" ht="12.75" x14ac:dyDescent="0.2">
      <c r="A53" s="25" t="s">
        <v>148</v>
      </c>
      <c r="B53" s="25" t="str">
        <f>Tabela1[[#This Row],[Código do Material]]&amp;" - "&amp;Tabela1[[#This Row],[Cod. SICOP]]</f>
        <v>3.3.90.30.24.01.0004.000016-01 - 80</v>
      </c>
      <c r="C53" s="25" t="str">
        <f t="shared" si="0"/>
        <v>AREIA</v>
      </c>
      <c r="D53" s="25" t="s">
        <v>149</v>
      </c>
      <c r="E53" s="25" t="s">
        <v>25</v>
      </c>
      <c r="F53" s="25">
        <v>80</v>
      </c>
      <c r="G53" s="25" t="str">
        <f>VLOOKUP(F53,'[2]Cod. SICOP-SIGMA'!$D:$E,2,FALSE)</f>
        <v>SE</v>
      </c>
      <c r="H53" s="35">
        <v>0</v>
      </c>
      <c r="I53" s="26">
        <v>239</v>
      </c>
      <c r="J53" s="26">
        <f t="shared" si="1"/>
        <v>119.5</v>
      </c>
    </row>
    <row r="54" spans="1:10" s="27" customFormat="1" ht="12.75" x14ac:dyDescent="0.2">
      <c r="A54" s="25" t="s">
        <v>148</v>
      </c>
      <c r="B54" s="25" t="str">
        <f>Tabela1[[#This Row],[Código do Material]]&amp;" - "&amp;Tabela1[[#This Row],[Cod. SICOP]]</f>
        <v>3.3.90.30.24.01.0004.000016-01 - 90</v>
      </c>
      <c r="C54" s="25" t="str">
        <f t="shared" si="0"/>
        <v>AREIA</v>
      </c>
      <c r="D54" s="25" t="s">
        <v>149</v>
      </c>
      <c r="E54" s="25" t="s">
        <v>25</v>
      </c>
      <c r="F54" s="25">
        <v>90</v>
      </c>
      <c r="G54" s="25" t="str">
        <f>VLOOKUP(F54,'[2]Cod. SICOP-SIGMA'!$D:$E,2,FALSE)</f>
        <v>SEMOB</v>
      </c>
      <c r="H54" s="35">
        <v>10</v>
      </c>
      <c r="I54" s="26">
        <v>16</v>
      </c>
      <c r="J54" s="26">
        <f t="shared" si="1"/>
        <v>13</v>
      </c>
    </row>
    <row r="55" spans="1:10" s="27" customFormat="1" ht="12.75" x14ac:dyDescent="0.2">
      <c r="A55" s="25" t="s">
        <v>148</v>
      </c>
      <c r="B55" s="25" t="str">
        <f>Tabela1[[#This Row],[Código do Material]]&amp;" - "&amp;Tabela1[[#This Row],[Cod. SICOP]]</f>
        <v>3.3.90.30.24.01.0004.000016-01 - 94</v>
      </c>
      <c r="C55" s="25" t="str">
        <f t="shared" si="0"/>
        <v>AREIA</v>
      </c>
      <c r="D55" s="25" t="s">
        <v>149</v>
      </c>
      <c r="E55" s="25" t="s">
        <v>25</v>
      </c>
      <c r="F55" s="25">
        <v>94</v>
      </c>
      <c r="G55" s="25" t="str">
        <f>VLOOKUP(F55,'[2]Cod. SICOP-SIGMA'!$D:$E,2,FALSE)</f>
        <v>SLU</v>
      </c>
      <c r="H55" s="35">
        <v>12</v>
      </c>
      <c r="I55" s="26">
        <v>0</v>
      </c>
      <c r="J55" s="26">
        <f t="shared" si="1"/>
        <v>6</v>
      </c>
    </row>
    <row r="56" spans="1:10" s="27" customFormat="1" ht="12.75" x14ac:dyDescent="0.2">
      <c r="A56" s="25" t="s">
        <v>148</v>
      </c>
      <c r="B56" s="25" t="str">
        <f>Tabela1[[#This Row],[Código do Material]]&amp;" - "&amp;Tabela1[[#This Row],[Cod. SICOP]]</f>
        <v>3.3.90.30.24.01.0004.000016-01 - 50</v>
      </c>
      <c r="C56" s="25" t="str">
        <f t="shared" si="0"/>
        <v>AREIA</v>
      </c>
      <c r="D56" s="25" t="s">
        <v>149</v>
      </c>
      <c r="E56" s="25" t="s">
        <v>25</v>
      </c>
      <c r="F56" s="25">
        <v>50</v>
      </c>
      <c r="G56" s="25" t="str">
        <f>VLOOKUP(F56,'[2]Cod. SICOP-SIGMA'!$D:$E,2,FALSE)</f>
        <v>SSP</v>
      </c>
      <c r="H56" s="35">
        <v>28</v>
      </c>
      <c r="I56" s="26">
        <v>0</v>
      </c>
      <c r="J56" s="26">
        <f t="shared" si="1"/>
        <v>14</v>
      </c>
    </row>
    <row r="57" spans="1:10" s="27" customFormat="1" ht="38.25" customHeight="1" x14ac:dyDescent="0.2">
      <c r="A57" s="25" t="s">
        <v>26</v>
      </c>
      <c r="B57" s="25" t="str">
        <f>Tabela1[[#This Row],[Código do Material]]&amp;" - "&amp;Tabela1[[#This Row],[Cod. SICOP]]</f>
        <v>3.3.90.30.24.01.0005.000001-03 - 361</v>
      </c>
      <c r="C57" s="25" t="str">
        <f t="shared" si="0"/>
        <v>ARGAMASSA</v>
      </c>
      <c r="D57" s="25" t="s">
        <v>27</v>
      </c>
      <c r="E57" s="25" t="s">
        <v>28</v>
      </c>
      <c r="F57" s="25">
        <v>361</v>
      </c>
      <c r="G57" s="25" t="str">
        <f>VLOOKUP(F57,'[2]Cod. SICOP-SIGMA'!$D:$E,2,FALSE)</f>
        <v>AGEFIS</v>
      </c>
      <c r="H57" s="35">
        <v>2</v>
      </c>
      <c r="I57" s="26">
        <v>0</v>
      </c>
      <c r="J57" s="26">
        <f t="shared" si="1"/>
        <v>1</v>
      </c>
    </row>
    <row r="58" spans="1:10" s="27" customFormat="1" ht="38.25" customHeight="1" x14ac:dyDescent="0.2">
      <c r="A58" s="25" t="s">
        <v>26</v>
      </c>
      <c r="B58" s="25" t="str">
        <f>Tabela1[[#This Row],[Código do Material]]&amp;" - "&amp;Tabela1[[#This Row],[Cod. SICOP]]</f>
        <v>3.3.90.30.24.01.0005.000001-03 - 2</v>
      </c>
      <c r="C58" s="25" t="str">
        <f t="shared" si="0"/>
        <v>ARGAMASSA</v>
      </c>
      <c r="D58" s="25" t="s">
        <v>27</v>
      </c>
      <c r="E58" s="25" t="s">
        <v>28</v>
      </c>
      <c r="F58" s="25">
        <v>2</v>
      </c>
      <c r="G58" s="25" t="str">
        <f>VLOOKUP(F58,'[2]Cod. SICOP-SIGMA'!$D:$E,2,FALSE)</f>
        <v>CASA CIVIL</v>
      </c>
      <c r="H58" s="35">
        <v>10</v>
      </c>
      <c r="I58" s="26">
        <v>0</v>
      </c>
      <c r="J58" s="26">
        <f t="shared" si="1"/>
        <v>5</v>
      </c>
    </row>
    <row r="59" spans="1:10" s="27" customFormat="1" ht="38.25" customHeight="1" x14ac:dyDescent="0.2">
      <c r="A59" s="25" t="s">
        <v>26</v>
      </c>
      <c r="B59" s="25" t="str">
        <f>Tabela1[[#This Row],[Código do Material]]&amp;" - "&amp;Tabela1[[#This Row],[Cod. SICOP]]</f>
        <v>3.3.90.30.24.01.0005.000001-03 - 480</v>
      </c>
      <c r="C59" s="25" t="str">
        <f t="shared" si="0"/>
        <v>ARGAMASSA</v>
      </c>
      <c r="D59" s="25" t="s">
        <v>27</v>
      </c>
      <c r="E59" s="25" t="s">
        <v>21</v>
      </c>
      <c r="F59" s="25">
        <v>480</v>
      </c>
      <c r="G59" s="25" t="str">
        <f>VLOOKUP(F59,'[2]Cod. SICOP-SIGMA'!$D:$E,2,FALSE)</f>
        <v>CGDF</v>
      </c>
      <c r="H59" s="35">
        <v>20</v>
      </c>
      <c r="I59" s="26">
        <v>0</v>
      </c>
      <c r="J59" s="26">
        <f t="shared" si="1"/>
        <v>10</v>
      </c>
    </row>
    <row r="60" spans="1:10" s="27" customFormat="1" ht="38.25" customHeight="1" x14ac:dyDescent="0.2">
      <c r="A60" s="25" t="s">
        <v>26</v>
      </c>
      <c r="B60" s="25" t="str">
        <f>Tabela1[[#This Row],[Código do Material]]&amp;" - "&amp;Tabela1[[#This Row],[Cod. SICOP]]</f>
        <v>3.3.90.30.24.01.0005.000001-03 - 196</v>
      </c>
      <c r="C60" s="25" t="str">
        <f t="shared" si="0"/>
        <v>ARGAMASSA</v>
      </c>
      <c r="D60" s="25" t="s">
        <v>27</v>
      </c>
      <c r="E60" s="25" t="s">
        <v>28</v>
      </c>
      <c r="F60" s="25">
        <v>196</v>
      </c>
      <c r="G60" s="25" t="str">
        <f>VLOOKUP(F60,'[2]Cod. SICOP-SIGMA'!$D:$E,2,FALSE)</f>
        <v>FJZB</v>
      </c>
      <c r="H60" s="35">
        <v>20</v>
      </c>
      <c r="I60" s="26">
        <v>39</v>
      </c>
      <c r="J60" s="26">
        <f t="shared" si="1"/>
        <v>29.5</v>
      </c>
    </row>
    <row r="61" spans="1:10" s="27" customFormat="1" ht="38.25" customHeight="1" x14ac:dyDescent="0.2">
      <c r="A61" s="25" t="s">
        <v>26</v>
      </c>
      <c r="B61" s="25" t="str">
        <f>Tabela1[[#This Row],[Código do Material]]&amp;" - "&amp;Tabela1[[#This Row],[Cod. SICOP]]</f>
        <v>3.3.90.30.24.01.0005.000001-03 - 56</v>
      </c>
      <c r="C61" s="25" t="str">
        <f t="shared" si="0"/>
        <v>ARGAMASSA</v>
      </c>
      <c r="D61" s="25" t="s">
        <v>27</v>
      </c>
      <c r="E61" s="25" t="s">
        <v>143</v>
      </c>
      <c r="F61" s="25">
        <v>56</v>
      </c>
      <c r="G61" s="25" t="str">
        <f>VLOOKUP(F61,'[2]Cod. SICOP-SIGMA'!$D:$E,2,FALSE)</f>
        <v>FUNAP</v>
      </c>
      <c r="H61" s="35">
        <v>13</v>
      </c>
      <c r="I61" s="26">
        <v>0</v>
      </c>
      <c r="J61" s="26">
        <f t="shared" si="1"/>
        <v>6.5</v>
      </c>
    </row>
    <row r="62" spans="1:10" s="27" customFormat="1" ht="38.25" customHeight="1" x14ac:dyDescent="0.2">
      <c r="A62" s="25" t="s">
        <v>26</v>
      </c>
      <c r="B62" s="25" t="str">
        <f>Tabela1[[#This Row],[Código do Material]]&amp;" - "&amp;Tabela1[[#This Row],[Cod. SICOP]]</f>
        <v>3.3.90.30.24.01.0005.000001-03 - 195</v>
      </c>
      <c r="C62" s="25" t="str">
        <f t="shared" si="0"/>
        <v>ARGAMASSA</v>
      </c>
      <c r="D62" s="25" t="s">
        <v>27</v>
      </c>
      <c r="E62" s="25" t="s">
        <v>28</v>
      </c>
      <c r="F62" s="25">
        <v>195</v>
      </c>
      <c r="G62" s="25" t="str">
        <f>VLOOKUP(F62,'[2]Cod. SICOP-SIGMA'!$D:$E,2,FALSE)</f>
        <v>JBB</v>
      </c>
      <c r="H62" s="35">
        <v>5</v>
      </c>
      <c r="I62" s="26">
        <v>0</v>
      </c>
      <c r="J62" s="26">
        <f t="shared" si="1"/>
        <v>2.5</v>
      </c>
    </row>
    <row r="63" spans="1:10" s="27" customFormat="1" ht="38.25" customHeight="1" x14ac:dyDescent="0.2">
      <c r="A63" s="25" t="s">
        <v>26</v>
      </c>
      <c r="B63" s="25" t="str">
        <f>Tabela1[[#This Row],[Código do Material]]&amp;" - "&amp;Tabela1[[#This Row],[Cod. SICOP]]</f>
        <v>3.3.90.30.24.01.0005.000001-03 - 112</v>
      </c>
      <c r="C63" s="25" t="str">
        <f t="shared" si="0"/>
        <v>ARGAMASSA</v>
      </c>
      <c r="D63" s="25" t="s">
        <v>27</v>
      </c>
      <c r="E63" s="25" t="s">
        <v>28</v>
      </c>
      <c r="F63" s="25">
        <v>112</v>
      </c>
      <c r="G63" s="25" t="str">
        <f>VLOOKUP(F63,'[2]Cod. SICOP-SIGMA'!$D:$E,2,FALSE)</f>
        <v>NOVACAP</v>
      </c>
      <c r="H63" s="35">
        <v>30</v>
      </c>
      <c r="I63" s="26">
        <v>0</v>
      </c>
      <c r="J63" s="26">
        <f t="shared" si="1"/>
        <v>15</v>
      </c>
    </row>
    <row r="64" spans="1:10" s="27" customFormat="1" ht="38.25" customHeight="1" x14ac:dyDescent="0.2">
      <c r="A64" s="25" t="s">
        <v>26</v>
      </c>
      <c r="B64" s="25" t="str">
        <f>Tabela1[[#This Row],[Código do Material]]&amp;" - "&amp;Tabela1[[#This Row],[Cod. SICOP]]</f>
        <v>3.3.90.30.24.01.0005.000001-03 - 136</v>
      </c>
      <c r="C64" s="25" t="str">
        <f t="shared" si="0"/>
        <v>ARGAMASSA</v>
      </c>
      <c r="D64" s="25" t="s">
        <v>27</v>
      </c>
      <c r="E64" s="25" t="s">
        <v>28</v>
      </c>
      <c r="F64" s="25">
        <v>136</v>
      </c>
      <c r="G64" s="25" t="str">
        <f>VLOOKUP(F64,'[2]Cod. SICOP-SIGMA'!$D:$E,2,FALSE)</f>
        <v>BANDEIR RA VIII</v>
      </c>
      <c r="H64" s="35">
        <v>11</v>
      </c>
      <c r="I64" s="26">
        <v>10</v>
      </c>
      <c r="J64" s="26">
        <f t="shared" si="1"/>
        <v>10.5</v>
      </c>
    </row>
    <row r="65" spans="1:10" s="27" customFormat="1" ht="38.25" customHeight="1" x14ac:dyDescent="0.2">
      <c r="A65" s="25" t="s">
        <v>26</v>
      </c>
      <c r="B65" s="25" t="str">
        <f>Tabela1[[#This Row],[Código do Material]]&amp;" - "&amp;Tabela1[[#This Row],[Cod. SICOP]]</f>
        <v>3.3.90.30.24.01.0005.000001-03 - 133</v>
      </c>
      <c r="C65" s="25" t="str">
        <f t="shared" si="0"/>
        <v>ARGAMASSA</v>
      </c>
      <c r="D65" s="25" t="s">
        <v>27</v>
      </c>
      <c r="E65" s="25" t="s">
        <v>28</v>
      </c>
      <c r="F65" s="25">
        <v>133</v>
      </c>
      <c r="G65" s="25" t="str">
        <f>VLOOKUP(F65,'[2]Cod. SICOP-SIGMA'!$D:$E,2,FALSE)</f>
        <v>BRAZLAND RA IV</v>
      </c>
      <c r="H65" s="35">
        <v>0</v>
      </c>
      <c r="I65" s="26">
        <v>3</v>
      </c>
      <c r="J65" s="26">
        <f t="shared" si="1"/>
        <v>1.5</v>
      </c>
    </row>
    <row r="66" spans="1:10" s="27" customFormat="1" ht="38.25" customHeight="1" x14ac:dyDescent="0.2">
      <c r="A66" s="25" t="s">
        <v>26</v>
      </c>
      <c r="B66" s="25" t="str">
        <f>Tabela1[[#This Row],[Código do Material]]&amp;" - "&amp;Tabela1[[#This Row],[Cod. SICOP]]</f>
        <v>3.3.90.30.24.01.0005.000001-03 - 147</v>
      </c>
      <c r="C66" s="25" t="str">
        <f t="shared" ref="C66:C129" si="2">LEFT(D66,SEARCH(",",D66)-1)</f>
        <v>ARGAMASSA</v>
      </c>
      <c r="D66" s="25" t="s">
        <v>27</v>
      </c>
      <c r="E66" s="25" t="s">
        <v>28</v>
      </c>
      <c r="F66" s="25">
        <v>147</v>
      </c>
      <c r="G66" s="25" t="str">
        <f>VLOOKUP(F66,'[2]Cod. SICOP-SIGMA'!$D:$E,2,FALSE)</f>
        <v>CANDANGO RA XIX</v>
      </c>
      <c r="H66" s="35">
        <v>0</v>
      </c>
      <c r="I66" s="26">
        <v>40</v>
      </c>
      <c r="J66" s="26">
        <f t="shared" ref="J66:J129" si="3">AVERAGE(H66:I66)</f>
        <v>20</v>
      </c>
    </row>
    <row r="67" spans="1:10" s="27" customFormat="1" ht="38.25" customHeight="1" x14ac:dyDescent="0.2">
      <c r="A67" s="25" t="s">
        <v>26</v>
      </c>
      <c r="B67" s="25" t="str">
        <f>Tabela1[[#This Row],[Código do Material]]&amp;" - "&amp;Tabela1[[#This Row],[Cod. SICOP]]</f>
        <v>3.3.90.30.24.01.0005.000001-03 - 138</v>
      </c>
      <c r="C67" s="25" t="str">
        <f t="shared" si="2"/>
        <v>ARGAMASSA</v>
      </c>
      <c r="D67" s="25" t="s">
        <v>27</v>
      </c>
      <c r="E67" s="25" t="s">
        <v>28</v>
      </c>
      <c r="F67" s="25">
        <v>138</v>
      </c>
      <c r="G67" s="25" t="str">
        <f>VLOOKUP(F67,'[2]Cod. SICOP-SIGMA'!$D:$E,2,FALSE)</f>
        <v>CEILANDIA RA IX</v>
      </c>
      <c r="H67" s="35">
        <v>0</v>
      </c>
      <c r="I67" s="26">
        <v>4</v>
      </c>
      <c r="J67" s="26">
        <f t="shared" si="3"/>
        <v>2</v>
      </c>
    </row>
    <row r="68" spans="1:10" s="27" customFormat="1" ht="38.25" customHeight="1" x14ac:dyDescent="0.2">
      <c r="A68" s="25" t="s">
        <v>26</v>
      </c>
      <c r="B68" s="25" t="str">
        <f>Tabela1[[#This Row],[Código do Material]]&amp;" - "&amp;Tabela1[[#This Row],[Cod. SICOP]]</f>
        <v>3.3.90.30.24.01.0005.000001-03 - 139</v>
      </c>
      <c r="C68" s="25" t="str">
        <f t="shared" si="2"/>
        <v>ARGAMASSA</v>
      </c>
      <c r="D68" s="25" t="s">
        <v>27</v>
      </c>
      <c r="E68" s="25" t="s">
        <v>28</v>
      </c>
      <c r="F68" s="25">
        <v>139</v>
      </c>
      <c r="G68" s="25" t="str">
        <f>VLOOKUP(F68,'[2]Cod. SICOP-SIGMA'!$D:$E,2,FALSE)</f>
        <v>CRUZEIRO RA XI</v>
      </c>
      <c r="H68" s="35">
        <v>0</v>
      </c>
      <c r="I68" s="26">
        <v>15</v>
      </c>
      <c r="J68" s="26">
        <f t="shared" si="3"/>
        <v>7.5</v>
      </c>
    </row>
    <row r="69" spans="1:10" s="27" customFormat="1" ht="38.25" customHeight="1" x14ac:dyDescent="0.2">
      <c r="A69" s="25" t="s">
        <v>26</v>
      </c>
      <c r="B69" s="25" t="str">
        <f>Tabela1[[#This Row],[Código do Material]]&amp;" - "&amp;Tabela1[[#This Row],[Cod. SICOP]]</f>
        <v>3.3.90.30.24.01.0005.000001-03 - 131</v>
      </c>
      <c r="C69" s="25" t="str">
        <f t="shared" si="2"/>
        <v>ARGAMASSA</v>
      </c>
      <c r="D69" s="25" t="s">
        <v>27</v>
      </c>
      <c r="E69" s="25" t="s">
        <v>28</v>
      </c>
      <c r="F69" s="25">
        <v>131</v>
      </c>
      <c r="G69" s="25" t="str">
        <f>VLOOKUP(F69,'[2]Cod. SICOP-SIGMA'!$D:$E,2,FALSE)</f>
        <v>GAMA RA II</v>
      </c>
      <c r="H69" s="35">
        <v>144</v>
      </c>
      <c r="I69" s="26">
        <v>6</v>
      </c>
      <c r="J69" s="26">
        <f t="shared" si="3"/>
        <v>75</v>
      </c>
    </row>
    <row r="70" spans="1:10" s="27" customFormat="1" ht="38.25" customHeight="1" x14ac:dyDescent="0.2">
      <c r="A70" s="25" t="s">
        <v>26</v>
      </c>
      <c r="B70" s="25" t="str">
        <f>Tabela1[[#This Row],[Código do Material]]&amp;" - "&amp;Tabela1[[#This Row],[Cod. SICOP]]</f>
        <v>3.3.90.30.24.01.0005.000001-03 - 137</v>
      </c>
      <c r="C70" s="25" t="str">
        <f t="shared" si="2"/>
        <v>ARGAMASSA</v>
      </c>
      <c r="D70" s="25" t="s">
        <v>27</v>
      </c>
      <c r="E70" s="25" t="s">
        <v>28</v>
      </c>
      <c r="F70" s="25">
        <v>137</v>
      </c>
      <c r="G70" s="25" t="str">
        <f>VLOOKUP(F70,'[2]Cod. SICOP-SIGMA'!$D:$E,2,FALSE)</f>
        <v>GUARA RA X</v>
      </c>
      <c r="H70" s="35">
        <v>20</v>
      </c>
      <c r="I70" s="26">
        <v>0</v>
      </c>
      <c r="J70" s="26">
        <f t="shared" si="3"/>
        <v>10</v>
      </c>
    </row>
    <row r="71" spans="1:10" s="27" customFormat="1" ht="38.25" customHeight="1" x14ac:dyDescent="0.2">
      <c r="A71" s="25" t="s">
        <v>26</v>
      </c>
      <c r="B71" s="25" t="str">
        <f>Tabela1[[#This Row],[Código do Material]]&amp;" - "&amp;Tabela1[[#This Row],[Cod. SICOP]]</f>
        <v>3.3.90.30.24.01.0005.000001-03 - 146</v>
      </c>
      <c r="C71" s="25" t="str">
        <f t="shared" si="2"/>
        <v>ARGAMASSA</v>
      </c>
      <c r="D71" s="25" t="s">
        <v>27</v>
      </c>
      <c r="E71" s="25" t="s">
        <v>28</v>
      </c>
      <c r="F71" s="25">
        <v>146</v>
      </c>
      <c r="G71" s="25" t="str">
        <f>VLOOKUP(F71,'[2]Cod. SICOP-SIGMA'!$D:$E,2,FALSE)</f>
        <v>LAGO SUL RA XVI</v>
      </c>
      <c r="H71" s="35">
        <v>10</v>
      </c>
      <c r="I71" s="26">
        <v>10</v>
      </c>
      <c r="J71" s="26">
        <f t="shared" si="3"/>
        <v>10</v>
      </c>
    </row>
    <row r="72" spans="1:10" s="27" customFormat="1" ht="38.25" customHeight="1" x14ac:dyDescent="0.2">
      <c r="A72" s="25" t="s">
        <v>26</v>
      </c>
      <c r="B72" s="25" t="str">
        <f>Tabela1[[#This Row],[Código do Material]]&amp;" - "&amp;Tabela1[[#This Row],[Cod. SICOP]]</f>
        <v>3.3.90.30.24.01.0005.000001-03 - 305</v>
      </c>
      <c r="C72" s="25" t="str">
        <f t="shared" si="2"/>
        <v>ARGAMASSA</v>
      </c>
      <c r="D72" s="25" t="s">
        <v>27</v>
      </c>
      <c r="E72" s="25" t="s">
        <v>28</v>
      </c>
      <c r="F72" s="25">
        <v>305</v>
      </c>
      <c r="G72" s="25" t="str">
        <f>VLOOKUP(F72,'[2]Cod. SICOP-SIGMA'!$D:$E,2,FALSE)</f>
        <v>PARK WAY RA XXIV</v>
      </c>
      <c r="H72" s="35">
        <v>0</v>
      </c>
      <c r="I72" s="26">
        <v>90</v>
      </c>
      <c r="J72" s="26">
        <f t="shared" si="3"/>
        <v>45</v>
      </c>
    </row>
    <row r="73" spans="1:10" s="27" customFormat="1" ht="38.25" customHeight="1" x14ac:dyDescent="0.2">
      <c r="A73" s="25" t="s">
        <v>26</v>
      </c>
      <c r="B73" s="25" t="str">
        <f>Tabela1[[#This Row],[Código do Material]]&amp;" - "&amp;Tabela1[[#This Row],[Cod. SICOP]]</f>
        <v>3.3.90.30.24.01.0005.000001-03 - 135</v>
      </c>
      <c r="C73" s="25" t="str">
        <f t="shared" si="2"/>
        <v>ARGAMASSA</v>
      </c>
      <c r="D73" s="25" t="s">
        <v>27</v>
      </c>
      <c r="E73" s="25" t="s">
        <v>28</v>
      </c>
      <c r="F73" s="25">
        <v>135</v>
      </c>
      <c r="G73" s="25" t="str">
        <f>VLOOKUP(F73,'[2]Cod. SICOP-SIGMA'!$D:$E,2,FALSE)</f>
        <v>PLANALT RA VI</v>
      </c>
      <c r="H73" s="35">
        <v>30</v>
      </c>
      <c r="I73" s="26">
        <v>0</v>
      </c>
      <c r="J73" s="26">
        <f t="shared" si="3"/>
        <v>15</v>
      </c>
    </row>
    <row r="74" spans="1:10" s="27" customFormat="1" ht="38.25" customHeight="1" x14ac:dyDescent="0.2">
      <c r="A74" s="25" t="s">
        <v>26</v>
      </c>
      <c r="B74" s="25" t="str">
        <f>Tabela1[[#This Row],[Código do Material]]&amp;" - "&amp;Tabela1[[#This Row],[Cod. SICOP]]</f>
        <v>3.3.90.30.24.01.0005.000001-03 - 145</v>
      </c>
      <c r="C74" s="25" t="str">
        <f t="shared" si="2"/>
        <v>ARGAMASSA</v>
      </c>
      <c r="D74" s="25" t="s">
        <v>27</v>
      </c>
      <c r="E74" s="25" t="s">
        <v>28</v>
      </c>
      <c r="F74" s="25">
        <v>145</v>
      </c>
      <c r="G74" s="25" t="str">
        <f>VLOOKUP(F74,'[2]Cod. SICOP-SIGMA'!$D:$E,2,FALSE)</f>
        <v>REC EMAS RA XV</v>
      </c>
      <c r="H74" s="35">
        <v>4</v>
      </c>
      <c r="I74" s="26">
        <v>0</v>
      </c>
      <c r="J74" s="26">
        <f t="shared" si="3"/>
        <v>2</v>
      </c>
    </row>
    <row r="75" spans="1:10" s="27" customFormat="1" ht="38.25" customHeight="1" x14ac:dyDescent="0.2">
      <c r="A75" s="25" t="s">
        <v>26</v>
      </c>
      <c r="B75" s="25" t="str">
        <f>Tabela1[[#This Row],[Código do Material]]&amp;" - "&amp;Tabela1[[#This Row],[Cod. SICOP]]</f>
        <v>3.3.90.30.24.01.0005.000001-03 - 301</v>
      </c>
      <c r="C75" s="25" t="str">
        <f t="shared" si="2"/>
        <v>ARGAMASSA</v>
      </c>
      <c r="D75" s="25" t="s">
        <v>27</v>
      </c>
      <c r="E75" s="25" t="s">
        <v>28</v>
      </c>
      <c r="F75" s="25">
        <v>301</v>
      </c>
      <c r="G75" s="25" t="str">
        <f>VLOOKUP(F75,'[2]Cod. SICOP-SIGMA'!$D:$E,2,FALSE)</f>
        <v>RIACHO F 2 RA XXI</v>
      </c>
      <c r="H75" s="35">
        <v>10</v>
      </c>
      <c r="I75" s="26">
        <v>0</v>
      </c>
      <c r="J75" s="26">
        <f t="shared" si="3"/>
        <v>5</v>
      </c>
    </row>
    <row r="76" spans="1:10" s="27" customFormat="1" ht="38.25" customHeight="1" x14ac:dyDescent="0.2">
      <c r="A76" s="25" t="s">
        <v>26</v>
      </c>
      <c r="B76" s="25" t="str">
        <f>Tabela1[[#This Row],[Código do Material]]&amp;" - "&amp;Tabela1[[#This Row],[Cod. SICOP]]</f>
        <v>3.3.90.30.24.01.0005.000001-03 - 366</v>
      </c>
      <c r="C76" s="25" t="str">
        <f t="shared" si="2"/>
        <v>ARGAMASSA</v>
      </c>
      <c r="D76" s="25" t="s">
        <v>27</v>
      </c>
      <c r="E76" s="25" t="s">
        <v>28</v>
      </c>
      <c r="F76" s="25">
        <v>366</v>
      </c>
      <c r="G76" s="25" t="str">
        <f>VLOOKUP(F76,'[2]Cod. SICOP-SIGMA'!$D:$E,2,FALSE)</f>
        <v>VICENTE PIRES RA XXX</v>
      </c>
      <c r="H76" s="35">
        <v>20</v>
      </c>
      <c r="I76" s="26">
        <v>0</v>
      </c>
      <c r="J76" s="26">
        <f t="shared" si="3"/>
        <v>10</v>
      </c>
    </row>
    <row r="77" spans="1:10" s="27" customFormat="1" ht="38.25" customHeight="1" x14ac:dyDescent="0.2">
      <c r="A77" s="25" t="s">
        <v>26</v>
      </c>
      <c r="B77" s="25" t="str">
        <f>Tabela1[[#This Row],[Código do Material]]&amp;" - "&amp;Tabela1[[#This Row],[Cod. SICOP]]</f>
        <v>3.3.90.30.24.01.0005.000001-03 - 70</v>
      </c>
      <c r="C77" s="25" t="str">
        <f t="shared" si="2"/>
        <v>ARGAMASSA</v>
      </c>
      <c r="D77" s="25" t="s">
        <v>27</v>
      </c>
      <c r="E77" s="25" t="s">
        <v>28</v>
      </c>
      <c r="F77" s="25">
        <v>70</v>
      </c>
      <c r="G77" s="25" t="str">
        <f>VLOOKUP(F77,'[2]Cod. SICOP-SIGMA'!$D:$E,2,FALSE)</f>
        <v>SEAGRI</v>
      </c>
      <c r="H77" s="35">
        <v>0</v>
      </c>
      <c r="I77" s="26">
        <v>190</v>
      </c>
      <c r="J77" s="26">
        <f t="shared" si="3"/>
        <v>95</v>
      </c>
    </row>
    <row r="78" spans="1:10" s="27" customFormat="1" ht="38.25" customHeight="1" x14ac:dyDescent="0.2">
      <c r="A78" s="25" t="s">
        <v>26</v>
      </c>
      <c r="B78" s="25" t="str">
        <f>Tabela1[[#This Row],[Código do Material]]&amp;" - "&amp;Tabela1[[#This Row],[Cod. SICOP]]</f>
        <v>3.3.90.30.24.01.0005.000001-03 - 150</v>
      </c>
      <c r="C78" s="25" t="str">
        <f t="shared" si="2"/>
        <v>ARGAMASSA</v>
      </c>
      <c r="D78" s="25" t="s">
        <v>27</v>
      </c>
      <c r="E78" s="25" t="s">
        <v>28</v>
      </c>
      <c r="F78" s="25">
        <v>150</v>
      </c>
      <c r="G78" s="25" t="str">
        <f>VLOOKUP(F78,'[2]Cod. SICOP-SIGMA'!$D:$E,2,FALSE)</f>
        <v>SEC</v>
      </c>
      <c r="H78" s="35">
        <v>3</v>
      </c>
      <c r="I78" s="26">
        <v>92</v>
      </c>
      <c r="J78" s="26">
        <f t="shared" si="3"/>
        <v>47.5</v>
      </c>
    </row>
    <row r="79" spans="1:10" s="27" customFormat="1" ht="38.25" customHeight="1" x14ac:dyDescent="0.2">
      <c r="A79" s="25" t="s">
        <v>26</v>
      </c>
      <c r="B79" s="25" t="str">
        <f>Tabela1[[#This Row],[Código do Material]]&amp;" - "&amp;Tabela1[[#This Row],[Cod. SICOP]]</f>
        <v>3.3.90.30.24.01.0005.000001-03 - 80</v>
      </c>
      <c r="C79" s="25" t="str">
        <f t="shared" si="2"/>
        <v>ARGAMASSA</v>
      </c>
      <c r="D79" s="25" t="s">
        <v>27</v>
      </c>
      <c r="E79" s="25" t="s">
        <v>28</v>
      </c>
      <c r="F79" s="25">
        <v>80</v>
      </c>
      <c r="G79" s="25" t="str">
        <f>VLOOKUP(F79,'[2]Cod. SICOP-SIGMA'!$D:$E,2,FALSE)</f>
        <v>SE</v>
      </c>
      <c r="H79" s="35">
        <v>50</v>
      </c>
      <c r="I79" s="26">
        <v>0</v>
      </c>
      <c r="J79" s="26">
        <f t="shared" si="3"/>
        <v>25</v>
      </c>
    </row>
    <row r="80" spans="1:10" s="27" customFormat="1" ht="38.25" customHeight="1" x14ac:dyDescent="0.2">
      <c r="A80" s="25" t="s">
        <v>26</v>
      </c>
      <c r="B80" s="25" t="str">
        <f>Tabela1[[#This Row],[Código do Material]]&amp;" - "&amp;Tabela1[[#This Row],[Cod. SICOP]]</f>
        <v>3.3.90.30.24.01.0005.000001-03 - 90</v>
      </c>
      <c r="C80" s="25" t="str">
        <f t="shared" si="2"/>
        <v>ARGAMASSA</v>
      </c>
      <c r="D80" s="25" t="s">
        <v>27</v>
      </c>
      <c r="E80" s="25" t="s">
        <v>28</v>
      </c>
      <c r="F80" s="25">
        <v>90</v>
      </c>
      <c r="G80" s="25" t="str">
        <f>VLOOKUP(F80,'[2]Cod. SICOP-SIGMA'!$D:$E,2,FALSE)</f>
        <v>SEMOB</v>
      </c>
      <c r="H80" s="35">
        <v>0</v>
      </c>
      <c r="I80" s="26">
        <v>30</v>
      </c>
      <c r="J80" s="26">
        <f t="shared" si="3"/>
        <v>15</v>
      </c>
    </row>
    <row r="81" spans="1:10" s="27" customFormat="1" ht="38.25" customHeight="1" x14ac:dyDescent="0.2">
      <c r="A81" s="25" t="s">
        <v>26</v>
      </c>
      <c r="B81" s="25" t="str">
        <f>Tabela1[[#This Row],[Código do Material]]&amp;" - "&amp;Tabela1[[#This Row],[Cod. SICOP]]</f>
        <v>3.3.90.30.24.01.0005.000001-03 - 94</v>
      </c>
      <c r="C81" s="25" t="str">
        <f t="shared" si="2"/>
        <v>ARGAMASSA</v>
      </c>
      <c r="D81" s="25" t="s">
        <v>27</v>
      </c>
      <c r="E81" s="25" t="s">
        <v>28</v>
      </c>
      <c r="F81" s="25">
        <v>94</v>
      </c>
      <c r="G81" s="25" t="str">
        <f>VLOOKUP(F81,'[2]Cod. SICOP-SIGMA'!$D:$E,2,FALSE)</f>
        <v>SLU</v>
      </c>
      <c r="H81" s="35">
        <v>60</v>
      </c>
      <c r="I81" s="26">
        <v>0</v>
      </c>
      <c r="J81" s="26">
        <f t="shared" si="3"/>
        <v>30</v>
      </c>
    </row>
    <row r="82" spans="1:10" s="27" customFormat="1" ht="38.25" customHeight="1" x14ac:dyDescent="0.2">
      <c r="A82" s="25" t="s">
        <v>26</v>
      </c>
      <c r="B82" s="25" t="str">
        <f>Tabela1[[#This Row],[Código do Material]]&amp;" - "&amp;Tabela1[[#This Row],[Cod. SICOP]]</f>
        <v>3.3.90.30.24.01.0005.000001-03 - 50</v>
      </c>
      <c r="C82" s="25" t="str">
        <f t="shared" si="2"/>
        <v>ARGAMASSA</v>
      </c>
      <c r="D82" s="25" t="s">
        <v>27</v>
      </c>
      <c r="E82" s="25" t="s">
        <v>28</v>
      </c>
      <c r="F82" s="25">
        <v>50</v>
      </c>
      <c r="G82" s="25" t="str">
        <f>VLOOKUP(F82,'[2]Cod. SICOP-SIGMA'!$D:$E,2,FALSE)</f>
        <v>SSP</v>
      </c>
      <c r="H82" s="35">
        <v>48</v>
      </c>
      <c r="I82" s="26">
        <v>0</v>
      </c>
      <c r="J82" s="26">
        <f t="shared" si="3"/>
        <v>24</v>
      </c>
    </row>
    <row r="83" spans="1:10" s="27" customFormat="1" ht="38.25" customHeight="1" x14ac:dyDescent="0.2">
      <c r="A83" s="25" t="s">
        <v>29</v>
      </c>
      <c r="B83" s="25" t="str">
        <f>Tabela1[[#This Row],[Código do Material]]&amp;" - "&amp;Tabela1[[#This Row],[Cod. SICOP]]</f>
        <v>3.3.90.30.24.01.0005.000003-01 - 2</v>
      </c>
      <c r="C83" s="25" t="str">
        <f t="shared" si="2"/>
        <v>ARGAMASSA</v>
      </c>
      <c r="D83" s="25" t="s">
        <v>30</v>
      </c>
      <c r="E83" s="25" t="s">
        <v>28</v>
      </c>
      <c r="F83" s="25">
        <v>2</v>
      </c>
      <c r="G83" s="25" t="str">
        <f>VLOOKUP(F83,'[2]Cod. SICOP-SIGMA'!$D:$E,2,FALSE)</f>
        <v>CASA CIVIL</v>
      </c>
      <c r="H83" s="35">
        <v>0</v>
      </c>
      <c r="I83" s="26">
        <v>286</v>
      </c>
      <c r="J83" s="26">
        <f t="shared" si="3"/>
        <v>143</v>
      </c>
    </row>
    <row r="84" spans="1:10" s="27" customFormat="1" ht="38.25" customHeight="1" x14ac:dyDescent="0.2">
      <c r="A84" s="25" t="s">
        <v>29</v>
      </c>
      <c r="B84" s="25" t="str">
        <f>Tabela1[[#This Row],[Código do Material]]&amp;" - "&amp;Tabela1[[#This Row],[Cod. SICOP]]</f>
        <v>3.3.90.30.24.01.0005.000003-01 - 56</v>
      </c>
      <c r="C84" s="25" t="str">
        <f t="shared" si="2"/>
        <v>ARGAMASSA</v>
      </c>
      <c r="D84" s="25" t="s">
        <v>30</v>
      </c>
      <c r="E84" s="25" t="s">
        <v>28</v>
      </c>
      <c r="F84" s="25">
        <v>56</v>
      </c>
      <c r="G84" s="25" t="str">
        <f>VLOOKUP(F84,'[2]Cod. SICOP-SIGMA'!$D:$E,2,FALSE)</f>
        <v>FUNAP</v>
      </c>
      <c r="H84" s="35">
        <v>40</v>
      </c>
      <c r="I84" s="26">
        <v>0</v>
      </c>
      <c r="J84" s="26">
        <f t="shared" si="3"/>
        <v>20</v>
      </c>
    </row>
    <row r="85" spans="1:10" s="27" customFormat="1" ht="38.25" customHeight="1" x14ac:dyDescent="0.2">
      <c r="A85" s="25" t="s">
        <v>29</v>
      </c>
      <c r="B85" s="25" t="str">
        <f>Tabela1[[#This Row],[Código do Material]]&amp;" - "&amp;Tabela1[[#This Row],[Cod. SICOP]]</f>
        <v>3.3.90.30.24.01.0005.000003-01 - 112</v>
      </c>
      <c r="C85" s="25" t="str">
        <f t="shared" si="2"/>
        <v>ARGAMASSA</v>
      </c>
      <c r="D85" s="25" t="s">
        <v>30</v>
      </c>
      <c r="E85" s="25" t="s">
        <v>28</v>
      </c>
      <c r="F85" s="25">
        <v>112</v>
      </c>
      <c r="G85" s="25" t="str">
        <f>VLOOKUP(F85,'[2]Cod. SICOP-SIGMA'!$D:$E,2,FALSE)</f>
        <v>NOVACAP</v>
      </c>
      <c r="H85" s="35">
        <v>110</v>
      </c>
      <c r="I85" s="26">
        <v>0</v>
      </c>
      <c r="J85" s="26">
        <f t="shared" si="3"/>
        <v>55</v>
      </c>
    </row>
    <row r="86" spans="1:10" s="27" customFormat="1" ht="38.25" customHeight="1" x14ac:dyDescent="0.2">
      <c r="A86" s="25" t="s">
        <v>29</v>
      </c>
      <c r="B86" s="25" t="str">
        <f>Tabela1[[#This Row],[Código do Material]]&amp;" - "&amp;Tabela1[[#This Row],[Cod. SICOP]]</f>
        <v>3.3.90.30.24.01.0005.000003-01 - 139</v>
      </c>
      <c r="C86" s="25" t="str">
        <f t="shared" si="2"/>
        <v>ARGAMASSA</v>
      </c>
      <c r="D86" s="25" t="s">
        <v>30</v>
      </c>
      <c r="E86" s="25" t="s">
        <v>28</v>
      </c>
      <c r="F86" s="25">
        <v>139</v>
      </c>
      <c r="G86" s="25" t="str">
        <f>VLOOKUP(F86,'[2]Cod. SICOP-SIGMA'!$D:$E,2,FALSE)</f>
        <v>CRUZEIRO RA XI</v>
      </c>
      <c r="H86" s="35">
        <v>0</v>
      </c>
      <c r="I86" s="26">
        <v>7</v>
      </c>
      <c r="J86" s="26">
        <f t="shared" si="3"/>
        <v>3.5</v>
      </c>
    </row>
    <row r="87" spans="1:10" s="27" customFormat="1" ht="38.25" customHeight="1" x14ac:dyDescent="0.2">
      <c r="A87" s="25" t="s">
        <v>29</v>
      </c>
      <c r="B87" s="25" t="str">
        <f>Tabela1[[#This Row],[Código do Material]]&amp;" - "&amp;Tabela1[[#This Row],[Cod. SICOP]]</f>
        <v>3.3.90.30.24.01.0005.000003-01 - 131</v>
      </c>
      <c r="C87" s="25" t="str">
        <f t="shared" si="2"/>
        <v>ARGAMASSA</v>
      </c>
      <c r="D87" s="25" t="s">
        <v>30</v>
      </c>
      <c r="E87" s="25" t="s">
        <v>28</v>
      </c>
      <c r="F87" s="25">
        <v>131</v>
      </c>
      <c r="G87" s="25" t="str">
        <f>VLOOKUP(F87,'[2]Cod. SICOP-SIGMA'!$D:$E,2,FALSE)</f>
        <v>GAMA RA II</v>
      </c>
      <c r="H87" s="35">
        <v>0</v>
      </c>
      <c r="I87" s="26">
        <v>20</v>
      </c>
      <c r="J87" s="26">
        <f t="shared" si="3"/>
        <v>10</v>
      </c>
    </row>
    <row r="88" spans="1:10" s="27" customFormat="1" ht="38.25" customHeight="1" x14ac:dyDescent="0.2">
      <c r="A88" s="25" t="s">
        <v>29</v>
      </c>
      <c r="B88" s="25" t="str">
        <f>Tabela1[[#This Row],[Código do Material]]&amp;" - "&amp;Tabela1[[#This Row],[Cod. SICOP]]</f>
        <v>3.3.90.30.24.01.0005.000003-01 - 135</v>
      </c>
      <c r="C88" s="25" t="str">
        <f t="shared" si="2"/>
        <v>ARGAMASSA</v>
      </c>
      <c r="D88" s="25" t="s">
        <v>30</v>
      </c>
      <c r="E88" s="25" t="s">
        <v>28</v>
      </c>
      <c r="F88" s="25">
        <v>135</v>
      </c>
      <c r="G88" s="25" t="str">
        <f>VLOOKUP(F88,'[2]Cod. SICOP-SIGMA'!$D:$E,2,FALSE)</f>
        <v>PLANALT RA VI</v>
      </c>
      <c r="H88" s="35">
        <v>0</v>
      </c>
      <c r="I88" s="26">
        <v>0</v>
      </c>
      <c r="J88" s="26">
        <f t="shared" si="3"/>
        <v>0</v>
      </c>
    </row>
    <row r="89" spans="1:10" s="27" customFormat="1" ht="38.25" customHeight="1" x14ac:dyDescent="0.2">
      <c r="A89" s="25" t="s">
        <v>29</v>
      </c>
      <c r="B89" s="25" t="str">
        <f>Tabela1[[#This Row],[Código do Material]]&amp;" - "&amp;Tabela1[[#This Row],[Cod. SICOP]]</f>
        <v>3.3.90.30.24.01.0005.000003-01 - 148</v>
      </c>
      <c r="C89" s="25" t="str">
        <f t="shared" si="2"/>
        <v>ARGAMASSA</v>
      </c>
      <c r="D89" s="25" t="s">
        <v>30</v>
      </c>
      <c r="E89" s="25" t="s">
        <v>28</v>
      </c>
      <c r="F89" s="25">
        <v>148</v>
      </c>
      <c r="G89" s="25" t="str">
        <f>VLOOKUP(F89,'[2]Cod. SICOP-SIGMA'!$D:$E,2,FALSE)</f>
        <v>RIACHO F 1 RA XVII</v>
      </c>
      <c r="H89" s="35">
        <v>10</v>
      </c>
      <c r="I89" s="26">
        <v>0</v>
      </c>
      <c r="J89" s="26">
        <f t="shared" si="3"/>
        <v>5</v>
      </c>
    </row>
    <row r="90" spans="1:10" s="27" customFormat="1" ht="38.25" customHeight="1" x14ac:dyDescent="0.2">
      <c r="A90" s="25" t="s">
        <v>29</v>
      </c>
      <c r="B90" s="25" t="str">
        <f>Tabela1[[#This Row],[Código do Material]]&amp;" - "&amp;Tabela1[[#This Row],[Cod. SICOP]]</f>
        <v>3.3.90.30.24.01.0005.000003-01 - 366</v>
      </c>
      <c r="C90" s="25" t="str">
        <f t="shared" si="2"/>
        <v>ARGAMASSA</v>
      </c>
      <c r="D90" s="25" t="s">
        <v>30</v>
      </c>
      <c r="E90" s="25" t="s">
        <v>28</v>
      </c>
      <c r="F90" s="25">
        <v>366</v>
      </c>
      <c r="G90" s="25" t="str">
        <f>VLOOKUP(F90,'[2]Cod. SICOP-SIGMA'!$D:$E,2,FALSE)</f>
        <v>VICENTE PIRES RA XXX</v>
      </c>
      <c r="H90" s="35">
        <v>40</v>
      </c>
      <c r="I90" s="26">
        <v>0</v>
      </c>
      <c r="J90" s="26">
        <f t="shared" si="3"/>
        <v>20</v>
      </c>
    </row>
    <row r="91" spans="1:10" s="27" customFormat="1" ht="38.25" customHeight="1" x14ac:dyDescent="0.2">
      <c r="A91" s="25" t="s">
        <v>29</v>
      </c>
      <c r="B91" s="25" t="str">
        <f>Tabela1[[#This Row],[Código do Material]]&amp;" - "&amp;Tabela1[[#This Row],[Cod. SICOP]]</f>
        <v>3.3.90.30.24.01.0005.000003-01 - 80</v>
      </c>
      <c r="C91" s="25" t="str">
        <f t="shared" si="2"/>
        <v>ARGAMASSA</v>
      </c>
      <c r="D91" s="25" t="s">
        <v>30</v>
      </c>
      <c r="E91" s="25" t="s">
        <v>28</v>
      </c>
      <c r="F91" s="25">
        <v>80</v>
      </c>
      <c r="G91" s="25" t="str">
        <f>VLOOKUP(F91,'[2]Cod. SICOP-SIGMA'!$D:$E,2,FALSE)</f>
        <v>SE</v>
      </c>
      <c r="H91" s="35">
        <v>50</v>
      </c>
      <c r="I91" s="26">
        <v>0</v>
      </c>
      <c r="J91" s="26">
        <f t="shared" si="3"/>
        <v>25</v>
      </c>
    </row>
    <row r="92" spans="1:10" s="27" customFormat="1" ht="38.25" customHeight="1" x14ac:dyDescent="0.2">
      <c r="A92" s="25" t="s">
        <v>29</v>
      </c>
      <c r="B92" s="25" t="str">
        <f>Tabela1[[#This Row],[Código do Material]]&amp;" - "&amp;Tabela1[[#This Row],[Cod. SICOP]]</f>
        <v>3.3.90.30.24.01.0005.000003-01 - 90</v>
      </c>
      <c r="C92" s="25" t="str">
        <f t="shared" si="2"/>
        <v>ARGAMASSA</v>
      </c>
      <c r="D92" s="25" t="s">
        <v>30</v>
      </c>
      <c r="E92" s="25" t="s">
        <v>28</v>
      </c>
      <c r="F92" s="25">
        <v>90</v>
      </c>
      <c r="G92" s="25" t="str">
        <f>VLOOKUP(F92,'[2]Cod. SICOP-SIGMA'!$D:$E,2,FALSE)</f>
        <v>SEMOB</v>
      </c>
      <c r="H92" s="35">
        <v>0</v>
      </c>
      <c r="I92" s="26">
        <v>30</v>
      </c>
      <c r="J92" s="26">
        <f t="shared" si="3"/>
        <v>15</v>
      </c>
    </row>
    <row r="93" spans="1:10" s="27" customFormat="1" ht="38.25" customHeight="1" x14ac:dyDescent="0.2">
      <c r="A93" s="25" t="s">
        <v>29</v>
      </c>
      <c r="B93" s="25" t="str">
        <f>Tabela1[[#This Row],[Código do Material]]&amp;" - "&amp;Tabela1[[#This Row],[Cod. SICOP]]</f>
        <v>3.3.90.30.24.01.0005.000003-01 - 94</v>
      </c>
      <c r="C93" s="25" t="str">
        <f t="shared" si="2"/>
        <v>ARGAMASSA</v>
      </c>
      <c r="D93" s="25" t="s">
        <v>30</v>
      </c>
      <c r="E93" s="25" t="s">
        <v>28</v>
      </c>
      <c r="F93" s="25">
        <v>94</v>
      </c>
      <c r="G93" s="25" t="str">
        <f>VLOOKUP(F93,'[2]Cod. SICOP-SIGMA'!$D:$E,2,FALSE)</f>
        <v>SLU</v>
      </c>
      <c r="H93" s="35">
        <v>71</v>
      </c>
      <c r="I93" s="26">
        <v>0</v>
      </c>
      <c r="J93" s="26">
        <f t="shared" si="3"/>
        <v>35.5</v>
      </c>
    </row>
    <row r="94" spans="1:10" s="27" customFormat="1" ht="38.25" customHeight="1" x14ac:dyDescent="0.2">
      <c r="A94" s="25" t="s">
        <v>29</v>
      </c>
      <c r="B94" s="25" t="str">
        <f>Tabela1[[#This Row],[Código do Material]]&amp;" - "&amp;Tabela1[[#This Row],[Cod. SICOP]]</f>
        <v>3.3.90.30.24.01.0005.000003-01 - 50</v>
      </c>
      <c r="C94" s="25" t="str">
        <f t="shared" si="2"/>
        <v>ARGAMASSA</v>
      </c>
      <c r="D94" s="25" t="s">
        <v>30</v>
      </c>
      <c r="E94" s="25" t="s">
        <v>28</v>
      </c>
      <c r="F94" s="25">
        <v>50</v>
      </c>
      <c r="G94" s="25" t="str">
        <f>VLOOKUP(F94,'[2]Cod. SICOP-SIGMA'!$D:$E,2,FALSE)</f>
        <v>SSP</v>
      </c>
      <c r="H94" s="35">
        <v>50</v>
      </c>
      <c r="I94" s="26">
        <v>40</v>
      </c>
      <c r="J94" s="26">
        <f t="shared" si="3"/>
        <v>45</v>
      </c>
    </row>
    <row r="95" spans="1:10" s="27" customFormat="1" ht="25.5" customHeight="1" x14ac:dyDescent="0.2">
      <c r="A95" s="25" t="s">
        <v>31</v>
      </c>
      <c r="B95" s="25" t="str">
        <f>Tabela1[[#This Row],[Código do Material]]&amp;" - "&amp;Tabela1[[#This Row],[Cod. SICOP]]</f>
        <v>3.3.90.30.24.07.0092.000008-01 - 391</v>
      </c>
      <c r="C95" s="25" t="str">
        <f t="shared" si="2"/>
        <v>ASPERSOR</v>
      </c>
      <c r="D95" s="25" t="s">
        <v>32</v>
      </c>
      <c r="E95" s="25" t="s">
        <v>21</v>
      </c>
      <c r="F95" s="25">
        <v>391</v>
      </c>
      <c r="G95" s="25" t="str">
        <f>VLOOKUP(F95,'[2]Cod. SICOP-SIGMA'!$D:$E,2,FALSE)</f>
        <v>IBRAM</v>
      </c>
      <c r="H95" s="35">
        <v>0</v>
      </c>
      <c r="I95" s="26">
        <v>22</v>
      </c>
      <c r="J95" s="26">
        <f t="shared" si="3"/>
        <v>11</v>
      </c>
    </row>
    <row r="96" spans="1:10" s="27" customFormat="1" ht="25.5" customHeight="1" x14ac:dyDescent="0.2">
      <c r="A96" s="25" t="s">
        <v>31</v>
      </c>
      <c r="B96" s="25" t="str">
        <f>Tabela1[[#This Row],[Código do Material]]&amp;" - "&amp;Tabela1[[#This Row],[Cod. SICOP]]</f>
        <v>3.3.90.30.24.07.0092.000008-01 - 195</v>
      </c>
      <c r="C96" s="25" t="str">
        <f t="shared" si="2"/>
        <v>ASPERSOR</v>
      </c>
      <c r="D96" s="25" t="s">
        <v>32</v>
      </c>
      <c r="E96" s="25" t="s">
        <v>21</v>
      </c>
      <c r="F96" s="25">
        <v>195</v>
      </c>
      <c r="G96" s="25" t="str">
        <f>VLOOKUP(F96,'[2]Cod. SICOP-SIGMA'!$D:$E,2,FALSE)</f>
        <v>JBB</v>
      </c>
      <c r="H96" s="35">
        <v>0</v>
      </c>
      <c r="I96" s="26">
        <v>5</v>
      </c>
      <c r="J96" s="26">
        <f t="shared" si="3"/>
        <v>2.5</v>
      </c>
    </row>
    <row r="97" spans="1:10" s="27" customFormat="1" ht="25.5" customHeight="1" x14ac:dyDescent="0.2">
      <c r="A97" s="25" t="s">
        <v>31</v>
      </c>
      <c r="B97" s="25" t="str">
        <f>Tabela1[[#This Row],[Código do Material]]&amp;" - "&amp;Tabela1[[#This Row],[Cod. SICOP]]</f>
        <v>3.3.90.30.24.07.0092.000008-01 - 112</v>
      </c>
      <c r="C97" s="25" t="str">
        <f t="shared" si="2"/>
        <v>ASPERSOR</v>
      </c>
      <c r="D97" s="25" t="s">
        <v>32</v>
      </c>
      <c r="E97" s="25" t="s">
        <v>21</v>
      </c>
      <c r="F97" s="25">
        <v>112</v>
      </c>
      <c r="G97" s="25" t="str">
        <f>VLOOKUP(F97,'[2]Cod. SICOP-SIGMA'!$D:$E,2,FALSE)</f>
        <v>NOVACAP</v>
      </c>
      <c r="H97" s="35">
        <v>2205</v>
      </c>
      <c r="I97" s="26">
        <v>70</v>
      </c>
      <c r="J97" s="26">
        <f t="shared" si="3"/>
        <v>1137.5</v>
      </c>
    </row>
    <row r="98" spans="1:10" s="27" customFormat="1" ht="25.5" customHeight="1" x14ac:dyDescent="0.2">
      <c r="A98" s="25" t="s">
        <v>31</v>
      </c>
      <c r="B98" s="25" t="str">
        <f>Tabela1[[#This Row],[Código do Material]]&amp;" - "&amp;Tabela1[[#This Row],[Cod. SICOP]]</f>
        <v>3.3.90.30.24.07.0092.000008-01 - 133</v>
      </c>
      <c r="C98" s="25" t="str">
        <f t="shared" si="2"/>
        <v>ASPERSOR</v>
      </c>
      <c r="D98" s="25" t="s">
        <v>32</v>
      </c>
      <c r="E98" s="25" t="s">
        <v>21</v>
      </c>
      <c r="F98" s="25">
        <v>133</v>
      </c>
      <c r="G98" s="25" t="str">
        <f>VLOOKUP(F98,'[2]Cod. SICOP-SIGMA'!$D:$E,2,FALSE)</f>
        <v>BRAZLAND RA IV</v>
      </c>
      <c r="H98" s="35">
        <v>0</v>
      </c>
      <c r="I98" s="26">
        <v>10</v>
      </c>
      <c r="J98" s="26">
        <f t="shared" si="3"/>
        <v>5</v>
      </c>
    </row>
    <row r="99" spans="1:10" s="27" customFormat="1" ht="25.5" customHeight="1" x14ac:dyDescent="0.2">
      <c r="A99" s="25" t="s">
        <v>31</v>
      </c>
      <c r="B99" s="25" t="str">
        <f>Tabela1[[#This Row],[Código do Material]]&amp;" - "&amp;Tabela1[[#This Row],[Cod. SICOP]]</f>
        <v>3.3.90.30.24.07.0092.000008-01 - 135</v>
      </c>
      <c r="C99" s="25" t="str">
        <f t="shared" si="2"/>
        <v>ASPERSOR</v>
      </c>
      <c r="D99" s="25" t="s">
        <v>32</v>
      </c>
      <c r="E99" s="25" t="s">
        <v>21</v>
      </c>
      <c r="F99" s="25">
        <v>135</v>
      </c>
      <c r="G99" s="25" t="str">
        <f>VLOOKUP(F99,'[2]Cod. SICOP-SIGMA'!$D:$E,2,FALSE)</f>
        <v>PLANALT RA VI</v>
      </c>
      <c r="H99" s="35">
        <v>0</v>
      </c>
      <c r="I99" s="26">
        <v>0</v>
      </c>
      <c r="J99" s="26">
        <f t="shared" si="3"/>
        <v>0</v>
      </c>
    </row>
    <row r="100" spans="1:10" s="27" customFormat="1" ht="25.5" customHeight="1" x14ac:dyDescent="0.2">
      <c r="A100" s="25" t="s">
        <v>31</v>
      </c>
      <c r="B100" s="25" t="str">
        <f>Tabela1[[#This Row],[Código do Material]]&amp;" - "&amp;Tabela1[[#This Row],[Cod. SICOP]]</f>
        <v>3.3.90.30.24.07.0092.000008-01 - 150</v>
      </c>
      <c r="C100" s="25" t="str">
        <f t="shared" si="2"/>
        <v>ASPERSOR</v>
      </c>
      <c r="D100" s="25" t="s">
        <v>32</v>
      </c>
      <c r="E100" s="25" t="s">
        <v>21</v>
      </c>
      <c r="F100" s="25">
        <v>150</v>
      </c>
      <c r="G100" s="25" t="str">
        <f>VLOOKUP(F100,'[2]Cod. SICOP-SIGMA'!$D:$E,2,FALSE)</f>
        <v>SEC</v>
      </c>
      <c r="H100" s="35">
        <v>5</v>
      </c>
      <c r="I100" s="26">
        <v>24</v>
      </c>
      <c r="J100" s="26">
        <f t="shared" si="3"/>
        <v>14.5</v>
      </c>
    </row>
    <row r="101" spans="1:10" s="27" customFormat="1" ht="25.5" customHeight="1" x14ac:dyDescent="0.2">
      <c r="A101" s="25" t="s">
        <v>31</v>
      </c>
      <c r="B101" s="25" t="str">
        <f>Tabela1[[#This Row],[Código do Material]]&amp;" - "&amp;Tabela1[[#This Row],[Cod. SICOP]]</f>
        <v>3.3.90.30.24.07.0092.000008-01 - 50</v>
      </c>
      <c r="C101" s="25" t="str">
        <f t="shared" si="2"/>
        <v>ASPERSOR</v>
      </c>
      <c r="D101" s="25" t="s">
        <v>32</v>
      </c>
      <c r="E101" s="25" t="s">
        <v>21</v>
      </c>
      <c r="F101" s="25">
        <v>50</v>
      </c>
      <c r="G101" s="25" t="str">
        <f>VLOOKUP(F101,'[2]Cod. SICOP-SIGMA'!$D:$E,2,FALSE)</f>
        <v>SSP</v>
      </c>
      <c r="H101" s="35">
        <v>1</v>
      </c>
      <c r="I101" s="26">
        <v>10</v>
      </c>
      <c r="J101" s="26">
        <f t="shared" si="3"/>
        <v>5.5</v>
      </c>
    </row>
    <row r="102" spans="1:10" s="27" customFormat="1" ht="12.75" customHeight="1" x14ac:dyDescent="0.2">
      <c r="A102" s="25" t="s">
        <v>33</v>
      </c>
      <c r="B102" s="25" t="str">
        <f>Tabela1[[#This Row],[Código do Material]]&amp;" - "&amp;Tabela1[[#This Row],[Cod. SICOP]]</f>
        <v>3.3.90.30.24.01.0007.000002-01 - 361</v>
      </c>
      <c r="C102" s="25" t="str">
        <f t="shared" si="2"/>
        <v>BRITA</v>
      </c>
      <c r="D102" s="25" t="s">
        <v>34</v>
      </c>
      <c r="E102" s="25" t="s">
        <v>25</v>
      </c>
      <c r="F102" s="25">
        <v>361</v>
      </c>
      <c r="G102" s="25" t="str">
        <f>VLOOKUP(F102,'[2]Cod. SICOP-SIGMA'!$D:$E,2,FALSE)</f>
        <v>AGEFIS</v>
      </c>
      <c r="H102" s="35">
        <v>28</v>
      </c>
      <c r="I102" s="26">
        <v>0</v>
      </c>
      <c r="J102" s="26">
        <f t="shared" si="3"/>
        <v>14</v>
      </c>
    </row>
    <row r="103" spans="1:10" s="27" customFormat="1" ht="12.75" customHeight="1" x14ac:dyDescent="0.2">
      <c r="A103" s="25" t="s">
        <v>33</v>
      </c>
      <c r="B103" s="25" t="str">
        <f>Tabela1[[#This Row],[Código do Material]]&amp;" - "&amp;Tabela1[[#This Row],[Cod. SICOP]]</f>
        <v>3.3.90.30.24.01.0007.000002-01 - 2</v>
      </c>
      <c r="C103" s="25" t="str">
        <f t="shared" si="2"/>
        <v>BRITA</v>
      </c>
      <c r="D103" s="25" t="s">
        <v>34</v>
      </c>
      <c r="E103" s="25" t="s">
        <v>25</v>
      </c>
      <c r="F103" s="25">
        <v>2</v>
      </c>
      <c r="G103" s="25" t="str">
        <f>VLOOKUP(F103,'[2]Cod. SICOP-SIGMA'!$D:$E,2,FALSE)</f>
        <v>CASA CIVIL</v>
      </c>
      <c r="H103" s="35">
        <v>5</v>
      </c>
      <c r="I103" s="26">
        <v>0</v>
      </c>
      <c r="J103" s="26">
        <f t="shared" si="3"/>
        <v>2.5</v>
      </c>
    </row>
    <row r="104" spans="1:10" s="27" customFormat="1" ht="12.75" customHeight="1" x14ac:dyDescent="0.2">
      <c r="A104" s="25" t="s">
        <v>33</v>
      </c>
      <c r="B104" s="25" t="str">
        <f>Tabela1[[#This Row],[Código do Material]]&amp;" - "&amp;Tabela1[[#This Row],[Cod. SICOP]]</f>
        <v>3.3.90.30.24.01.0007.000002-01 - 98</v>
      </c>
      <c r="C104" s="25" t="str">
        <f t="shared" si="2"/>
        <v>BRITA</v>
      </c>
      <c r="D104" s="25" t="s">
        <v>34</v>
      </c>
      <c r="E104" s="25" t="s">
        <v>25</v>
      </c>
      <c r="F104" s="25">
        <v>98</v>
      </c>
      <c r="G104" s="25" t="str">
        <f>VLOOKUP(F104,'[2]Cod. SICOP-SIGMA'!$D:$E,2,FALSE)</f>
        <v>DFTRANS</v>
      </c>
      <c r="H104" s="35">
        <v>0</v>
      </c>
      <c r="I104" s="26">
        <v>200</v>
      </c>
      <c r="J104" s="26">
        <f t="shared" si="3"/>
        <v>100</v>
      </c>
    </row>
    <row r="105" spans="1:10" s="27" customFormat="1" ht="12.75" customHeight="1" x14ac:dyDescent="0.2">
      <c r="A105" s="25" t="s">
        <v>33</v>
      </c>
      <c r="B105" s="25" t="str">
        <f>Tabela1[[#This Row],[Código do Material]]&amp;" - "&amp;Tabela1[[#This Row],[Cod. SICOP]]</f>
        <v>3.3.90.30.24.01.0007.000002-01 - 196</v>
      </c>
      <c r="C105" s="25" t="str">
        <f t="shared" si="2"/>
        <v>BRITA</v>
      </c>
      <c r="D105" s="25" t="s">
        <v>34</v>
      </c>
      <c r="E105" s="25" t="s">
        <v>25</v>
      </c>
      <c r="F105" s="25">
        <v>196</v>
      </c>
      <c r="G105" s="25" t="str">
        <f>VLOOKUP(F105,'[2]Cod. SICOP-SIGMA'!$D:$E,2,FALSE)</f>
        <v>FJZB</v>
      </c>
      <c r="H105" s="35">
        <v>152</v>
      </c>
      <c r="I105" s="26">
        <v>30</v>
      </c>
      <c r="J105" s="26">
        <f t="shared" si="3"/>
        <v>91</v>
      </c>
    </row>
    <row r="106" spans="1:10" s="27" customFormat="1" ht="12.75" customHeight="1" x14ac:dyDescent="0.2">
      <c r="A106" s="25" t="s">
        <v>33</v>
      </c>
      <c r="B106" s="25" t="str">
        <f>Tabela1[[#This Row],[Código do Material]]&amp;" - "&amp;Tabela1[[#This Row],[Cod. SICOP]]</f>
        <v>3.3.90.30.24.01.0007.000002-01 - 391</v>
      </c>
      <c r="C106" s="25" t="str">
        <f t="shared" si="2"/>
        <v>BRITA</v>
      </c>
      <c r="D106" s="25" t="s">
        <v>34</v>
      </c>
      <c r="E106" s="25" t="s">
        <v>25</v>
      </c>
      <c r="F106" s="25">
        <v>391</v>
      </c>
      <c r="G106" s="25" t="str">
        <f>VLOOKUP(F106,'[2]Cod. SICOP-SIGMA'!$D:$E,2,FALSE)</f>
        <v>IBRAM</v>
      </c>
      <c r="H106" s="35">
        <v>0</v>
      </c>
      <c r="I106" s="26">
        <v>0</v>
      </c>
      <c r="J106" s="26">
        <f t="shared" si="3"/>
        <v>0</v>
      </c>
    </row>
    <row r="107" spans="1:10" s="27" customFormat="1" ht="12.75" customHeight="1" x14ac:dyDescent="0.2">
      <c r="A107" s="25" t="s">
        <v>33</v>
      </c>
      <c r="B107" s="25" t="str">
        <f>Tabela1[[#This Row],[Código do Material]]&amp;" - "&amp;Tabela1[[#This Row],[Cod. SICOP]]</f>
        <v>3.3.90.30.24.01.0007.000002-01 - 195</v>
      </c>
      <c r="C107" s="25" t="str">
        <f t="shared" si="2"/>
        <v>BRITA</v>
      </c>
      <c r="D107" s="25" t="s">
        <v>34</v>
      </c>
      <c r="E107" s="25" t="s">
        <v>25</v>
      </c>
      <c r="F107" s="25">
        <v>195</v>
      </c>
      <c r="G107" s="25" t="str">
        <f>VLOOKUP(F107,'[2]Cod. SICOP-SIGMA'!$D:$E,2,FALSE)</f>
        <v>JBB</v>
      </c>
      <c r="H107" s="35">
        <v>0</v>
      </c>
      <c r="I107" s="26">
        <v>20</v>
      </c>
      <c r="J107" s="26">
        <f t="shared" si="3"/>
        <v>10</v>
      </c>
    </row>
    <row r="108" spans="1:10" s="27" customFormat="1" ht="12.75" customHeight="1" x14ac:dyDescent="0.2">
      <c r="A108" s="25" t="s">
        <v>33</v>
      </c>
      <c r="B108" s="25" t="str">
        <f>Tabela1[[#This Row],[Código do Material]]&amp;" - "&amp;Tabela1[[#This Row],[Cod. SICOP]]</f>
        <v>3.3.90.30.24.01.0007.000002-01 - 133</v>
      </c>
      <c r="C108" s="25" t="str">
        <f t="shared" si="2"/>
        <v>BRITA</v>
      </c>
      <c r="D108" s="25" t="s">
        <v>34</v>
      </c>
      <c r="E108" s="25" t="s">
        <v>25</v>
      </c>
      <c r="F108" s="25">
        <v>133</v>
      </c>
      <c r="G108" s="25" t="str">
        <f>VLOOKUP(F108,'[2]Cod. SICOP-SIGMA'!$D:$E,2,FALSE)</f>
        <v>BRAZLAND RA IV</v>
      </c>
      <c r="H108" s="35">
        <v>0</v>
      </c>
      <c r="I108" s="26">
        <v>30</v>
      </c>
      <c r="J108" s="26">
        <f t="shared" si="3"/>
        <v>15</v>
      </c>
    </row>
    <row r="109" spans="1:10" s="27" customFormat="1" ht="12.75" customHeight="1" x14ac:dyDescent="0.2">
      <c r="A109" s="25" t="s">
        <v>33</v>
      </c>
      <c r="B109" s="25" t="str">
        <f>Tabela1[[#This Row],[Código do Material]]&amp;" - "&amp;Tabela1[[#This Row],[Cod. SICOP]]</f>
        <v>3.3.90.30.24.01.0007.000002-01 - 147</v>
      </c>
      <c r="C109" s="25" t="str">
        <f t="shared" si="2"/>
        <v>BRITA</v>
      </c>
      <c r="D109" s="25" t="s">
        <v>34</v>
      </c>
      <c r="E109" s="25" t="s">
        <v>25</v>
      </c>
      <c r="F109" s="25">
        <v>147</v>
      </c>
      <c r="G109" s="25" t="str">
        <f>VLOOKUP(F109,'[2]Cod. SICOP-SIGMA'!$D:$E,2,FALSE)</f>
        <v>CANDANGO RA XIX</v>
      </c>
      <c r="H109" s="35">
        <v>0</v>
      </c>
      <c r="I109" s="26">
        <v>27</v>
      </c>
      <c r="J109" s="26">
        <f t="shared" si="3"/>
        <v>13.5</v>
      </c>
    </row>
    <row r="110" spans="1:10" s="27" customFormat="1" ht="12.75" customHeight="1" x14ac:dyDescent="0.2">
      <c r="A110" s="25" t="s">
        <v>33</v>
      </c>
      <c r="B110" s="25" t="str">
        <f>Tabela1[[#This Row],[Código do Material]]&amp;" - "&amp;Tabela1[[#This Row],[Cod. SICOP]]</f>
        <v>3.3.90.30.24.01.0007.000002-01 - 139</v>
      </c>
      <c r="C110" s="25" t="str">
        <f t="shared" si="2"/>
        <v>BRITA</v>
      </c>
      <c r="D110" s="25" t="s">
        <v>34</v>
      </c>
      <c r="E110" s="25" t="s">
        <v>25</v>
      </c>
      <c r="F110" s="25">
        <v>139</v>
      </c>
      <c r="G110" s="25" t="str">
        <f>VLOOKUP(F110,'[2]Cod. SICOP-SIGMA'!$D:$E,2,FALSE)</f>
        <v>CRUZEIRO RA XI</v>
      </c>
      <c r="H110" s="35">
        <v>6</v>
      </c>
      <c r="I110" s="26">
        <v>150</v>
      </c>
      <c r="J110" s="26">
        <f t="shared" si="3"/>
        <v>78</v>
      </c>
    </row>
    <row r="111" spans="1:10" s="27" customFormat="1" ht="12.75" customHeight="1" x14ac:dyDescent="0.2">
      <c r="A111" s="25" t="s">
        <v>33</v>
      </c>
      <c r="B111" s="25" t="str">
        <f>Tabela1[[#This Row],[Código do Material]]&amp;" - "&amp;Tabela1[[#This Row],[Cod. SICOP]]</f>
        <v>3.3.90.30.24.01.0007.000002-01 - 367</v>
      </c>
      <c r="C111" s="25" t="str">
        <f t="shared" si="2"/>
        <v>BRITA</v>
      </c>
      <c r="D111" s="25" t="s">
        <v>34</v>
      </c>
      <c r="E111" s="25" t="s">
        <v>25</v>
      </c>
      <c r="F111" s="25">
        <v>367</v>
      </c>
      <c r="G111" s="25" t="str">
        <f>VLOOKUP(F111,'[2]Cod. SICOP-SIGMA'!$D:$E,2,FALSE)</f>
        <v>FERCAL RA XXXI</v>
      </c>
      <c r="H111" s="35">
        <v>0</v>
      </c>
      <c r="I111" s="26">
        <v>256</v>
      </c>
      <c r="J111" s="26">
        <f t="shared" si="3"/>
        <v>128</v>
      </c>
    </row>
    <row r="112" spans="1:10" s="27" customFormat="1" ht="12.75" customHeight="1" x14ac:dyDescent="0.2">
      <c r="A112" s="25" t="s">
        <v>33</v>
      </c>
      <c r="B112" s="25" t="str">
        <f>Tabela1[[#This Row],[Código do Material]]&amp;" - "&amp;Tabela1[[#This Row],[Cod. SICOP]]</f>
        <v>3.3.90.30.24.01.0007.000002-01 - 131</v>
      </c>
      <c r="C112" s="25" t="str">
        <f t="shared" si="2"/>
        <v>BRITA</v>
      </c>
      <c r="D112" s="25" t="s">
        <v>34</v>
      </c>
      <c r="E112" s="25" t="s">
        <v>25</v>
      </c>
      <c r="F112" s="25">
        <v>131</v>
      </c>
      <c r="G112" s="25" t="str">
        <f>VLOOKUP(F112,'[2]Cod. SICOP-SIGMA'!$D:$E,2,FALSE)</f>
        <v>GAMA RA II</v>
      </c>
      <c r="H112" s="35">
        <v>230</v>
      </c>
      <c r="I112" s="26">
        <v>250</v>
      </c>
      <c r="J112" s="26">
        <f t="shared" si="3"/>
        <v>240</v>
      </c>
    </row>
    <row r="113" spans="1:10" s="27" customFormat="1" ht="12.75" customHeight="1" x14ac:dyDescent="0.2">
      <c r="A113" s="25" t="s">
        <v>33</v>
      </c>
      <c r="B113" s="25" t="str">
        <f>Tabela1[[#This Row],[Código do Material]]&amp;" - "&amp;Tabela1[[#This Row],[Cod. SICOP]]</f>
        <v>3.3.90.30.24.01.0007.000002-01 - 149</v>
      </c>
      <c r="C113" s="25" t="str">
        <f t="shared" si="2"/>
        <v>BRITA</v>
      </c>
      <c r="D113" s="25" t="s">
        <v>34</v>
      </c>
      <c r="E113" s="25" t="s">
        <v>25</v>
      </c>
      <c r="F113" s="25">
        <v>149</v>
      </c>
      <c r="G113" s="25" t="str">
        <f>VLOOKUP(F113,'[2]Cod. SICOP-SIGMA'!$D:$E,2,FALSE)</f>
        <v>LAGO N RA XVIII</v>
      </c>
      <c r="H113" s="35">
        <v>0</v>
      </c>
      <c r="I113" s="26">
        <v>10</v>
      </c>
      <c r="J113" s="26">
        <f t="shared" si="3"/>
        <v>5</v>
      </c>
    </row>
    <row r="114" spans="1:10" s="27" customFormat="1" ht="12.75" customHeight="1" x14ac:dyDescent="0.2">
      <c r="A114" s="25" t="s">
        <v>33</v>
      </c>
      <c r="B114" s="25" t="str">
        <f>Tabela1[[#This Row],[Código do Material]]&amp;" - "&amp;Tabela1[[#This Row],[Cod. SICOP]]</f>
        <v>3.3.90.30.24.01.0007.000002-01 - 146</v>
      </c>
      <c r="C114" s="25" t="str">
        <f t="shared" si="2"/>
        <v>BRITA</v>
      </c>
      <c r="D114" s="25" t="s">
        <v>34</v>
      </c>
      <c r="E114" s="25" t="s">
        <v>25</v>
      </c>
      <c r="F114" s="25">
        <v>146</v>
      </c>
      <c r="G114" s="25" t="str">
        <f>VLOOKUP(F114,'[2]Cod. SICOP-SIGMA'!$D:$E,2,FALSE)</f>
        <v>LAGO SUL RA XVI</v>
      </c>
      <c r="H114" s="35">
        <v>0</v>
      </c>
      <c r="I114" s="26">
        <v>7</v>
      </c>
      <c r="J114" s="26">
        <f t="shared" si="3"/>
        <v>3.5</v>
      </c>
    </row>
    <row r="115" spans="1:10" s="27" customFormat="1" ht="12.75" customHeight="1" x14ac:dyDescent="0.2">
      <c r="A115" s="25" t="s">
        <v>33</v>
      </c>
      <c r="B115" s="25" t="str">
        <f>Tabela1[[#This Row],[Código do Material]]&amp;" - "&amp;Tabela1[[#This Row],[Cod. SICOP]]</f>
        <v>3.3.90.30.24.01.0007.000002-01 - 140</v>
      </c>
      <c r="C115" s="25" t="str">
        <f t="shared" si="2"/>
        <v>BRITA</v>
      </c>
      <c r="D115" s="25" t="s">
        <v>34</v>
      </c>
      <c r="E115" s="25" t="s">
        <v>25</v>
      </c>
      <c r="F115" s="25">
        <v>140</v>
      </c>
      <c r="G115" s="25" t="str">
        <f>VLOOKUP(F115,'[2]Cod. SICOP-SIGMA'!$D:$E,2,FALSE)</f>
        <v>PARANOA RA VII</v>
      </c>
      <c r="H115" s="35">
        <v>19</v>
      </c>
      <c r="I115" s="26">
        <v>0</v>
      </c>
      <c r="J115" s="26">
        <f t="shared" si="3"/>
        <v>9.5</v>
      </c>
    </row>
    <row r="116" spans="1:10" s="27" customFormat="1" ht="12.75" customHeight="1" x14ac:dyDescent="0.2">
      <c r="A116" s="25" t="s">
        <v>33</v>
      </c>
      <c r="B116" s="25" t="str">
        <f>Tabela1[[#This Row],[Código do Material]]&amp;" - "&amp;Tabela1[[#This Row],[Cod. SICOP]]</f>
        <v>3.3.90.30.24.01.0007.000002-01 - 305</v>
      </c>
      <c r="C116" s="25" t="str">
        <f t="shared" si="2"/>
        <v>BRITA</v>
      </c>
      <c r="D116" s="25" t="s">
        <v>34</v>
      </c>
      <c r="E116" s="25" t="s">
        <v>25</v>
      </c>
      <c r="F116" s="25">
        <v>305</v>
      </c>
      <c r="G116" s="25" t="str">
        <f>VLOOKUP(F116,'[2]Cod. SICOP-SIGMA'!$D:$E,2,FALSE)</f>
        <v>PARK WAY RA XXIV</v>
      </c>
      <c r="H116" s="35">
        <v>20</v>
      </c>
      <c r="I116" s="26">
        <v>138</v>
      </c>
      <c r="J116" s="26">
        <f t="shared" si="3"/>
        <v>79</v>
      </c>
    </row>
    <row r="117" spans="1:10" s="27" customFormat="1" ht="12.75" customHeight="1" x14ac:dyDescent="0.2">
      <c r="A117" s="25" t="s">
        <v>33</v>
      </c>
      <c r="B117" s="25" t="str">
        <f>Tabela1[[#This Row],[Código do Material]]&amp;" - "&amp;Tabela1[[#This Row],[Cod. SICOP]]</f>
        <v>3.3.90.30.24.01.0007.000002-01 - 148</v>
      </c>
      <c r="C117" s="25" t="str">
        <f t="shared" si="2"/>
        <v>BRITA</v>
      </c>
      <c r="D117" s="25" t="s">
        <v>34</v>
      </c>
      <c r="E117" s="25" t="s">
        <v>25</v>
      </c>
      <c r="F117" s="25">
        <v>148</v>
      </c>
      <c r="G117" s="25" t="str">
        <f>VLOOKUP(F117,'[2]Cod. SICOP-SIGMA'!$D:$E,2,FALSE)</f>
        <v>RIACHO F 1 RA XVII</v>
      </c>
      <c r="H117" s="35">
        <v>10</v>
      </c>
      <c r="I117" s="26">
        <v>0</v>
      </c>
      <c r="J117" s="26">
        <f t="shared" si="3"/>
        <v>5</v>
      </c>
    </row>
    <row r="118" spans="1:10" s="27" customFormat="1" ht="12.75" customHeight="1" x14ac:dyDescent="0.2">
      <c r="A118" s="25" t="s">
        <v>33</v>
      </c>
      <c r="B118" s="25" t="str">
        <f>Tabela1[[#This Row],[Código do Material]]&amp;" - "&amp;Tabela1[[#This Row],[Cod. SICOP]]</f>
        <v>3.3.90.30.24.01.0007.000002-01 - 301</v>
      </c>
      <c r="C118" s="25" t="str">
        <f t="shared" si="2"/>
        <v>BRITA</v>
      </c>
      <c r="D118" s="25" t="s">
        <v>34</v>
      </c>
      <c r="E118" s="25" t="s">
        <v>25</v>
      </c>
      <c r="F118" s="25">
        <v>301</v>
      </c>
      <c r="G118" s="25" t="str">
        <f>VLOOKUP(F118,'[2]Cod. SICOP-SIGMA'!$D:$E,2,FALSE)</f>
        <v>RIACHO F 2 RA XXI</v>
      </c>
      <c r="H118" s="35">
        <v>23</v>
      </c>
      <c r="I118" s="26">
        <v>0</v>
      </c>
      <c r="J118" s="26">
        <f t="shared" si="3"/>
        <v>11.5</v>
      </c>
    </row>
    <row r="119" spans="1:10" s="27" customFormat="1" ht="12.75" customHeight="1" x14ac:dyDescent="0.2">
      <c r="A119" s="25" t="s">
        <v>33</v>
      </c>
      <c r="B119" s="25" t="str">
        <f>Tabela1[[#This Row],[Código do Material]]&amp;" - "&amp;Tabela1[[#This Row],[Cod. SICOP]]</f>
        <v>3.3.90.30.24.01.0007.000002-01 - 142</v>
      </c>
      <c r="C119" s="25" t="str">
        <f t="shared" si="2"/>
        <v>BRITA</v>
      </c>
      <c r="D119" s="25" t="s">
        <v>34</v>
      </c>
      <c r="E119" s="25" t="s">
        <v>25</v>
      </c>
      <c r="F119" s="25">
        <v>142</v>
      </c>
      <c r="G119" s="25" t="str">
        <f>VLOOKUP(F119,'[2]Cod. SICOP-SIGMA'!$D:$E,2,FALSE)</f>
        <v>SAMAMB RA XII</v>
      </c>
      <c r="H119" s="35">
        <v>0</v>
      </c>
      <c r="I119" s="26">
        <v>16</v>
      </c>
      <c r="J119" s="26">
        <f t="shared" si="3"/>
        <v>8</v>
      </c>
    </row>
    <row r="120" spans="1:10" s="27" customFormat="1" ht="12.75" customHeight="1" x14ac:dyDescent="0.2">
      <c r="A120" s="25" t="s">
        <v>33</v>
      </c>
      <c r="B120" s="25" t="str">
        <f>Tabela1[[#This Row],[Código do Material]]&amp;" - "&amp;Tabela1[[#This Row],[Cod. SICOP]]</f>
        <v>3.3.90.30.24.01.0007.000002-01 - 143</v>
      </c>
      <c r="C120" s="25" t="str">
        <f t="shared" si="2"/>
        <v>BRITA</v>
      </c>
      <c r="D120" s="25" t="s">
        <v>34</v>
      </c>
      <c r="E120" s="25" t="s">
        <v>25</v>
      </c>
      <c r="F120" s="25">
        <v>143</v>
      </c>
      <c r="G120" s="25" t="str">
        <f>VLOOKUP(F120,'[2]Cod. SICOP-SIGMA'!$D:$E,2,FALSE)</f>
        <v>STA MA RA XIII</v>
      </c>
      <c r="H120" s="35">
        <v>1</v>
      </c>
      <c r="I120" s="26">
        <v>0</v>
      </c>
      <c r="J120" s="26">
        <f t="shared" si="3"/>
        <v>0.5</v>
      </c>
    </row>
    <row r="121" spans="1:10" s="27" customFormat="1" ht="12.75" customHeight="1" x14ac:dyDescent="0.2">
      <c r="A121" s="25" t="s">
        <v>33</v>
      </c>
      <c r="B121" s="25" t="str">
        <f>Tabela1[[#This Row],[Código do Material]]&amp;" - "&amp;Tabela1[[#This Row],[Cod. SICOP]]</f>
        <v>3.3.90.30.24.01.0007.000002-01 - 306</v>
      </c>
      <c r="C121" s="25" t="str">
        <f t="shared" si="2"/>
        <v>BRITA</v>
      </c>
      <c r="D121" s="25" t="s">
        <v>34</v>
      </c>
      <c r="E121" s="25" t="s">
        <v>25</v>
      </c>
      <c r="F121" s="25">
        <v>306</v>
      </c>
      <c r="G121" s="25" t="str">
        <f>VLOOKUP(F121,'[2]Cod. SICOP-SIGMA'!$D:$E,2,FALSE)</f>
        <v>SCIA RA XXV</v>
      </c>
      <c r="H121" s="35">
        <v>0</v>
      </c>
      <c r="I121" s="26">
        <v>7</v>
      </c>
      <c r="J121" s="26">
        <f t="shared" si="3"/>
        <v>3.5</v>
      </c>
    </row>
    <row r="122" spans="1:10" s="27" customFormat="1" ht="12.75" customHeight="1" x14ac:dyDescent="0.2">
      <c r="A122" s="25" t="s">
        <v>33</v>
      </c>
      <c r="B122" s="25" t="str">
        <f>Tabela1[[#This Row],[Código do Material]]&amp;" - "&amp;Tabela1[[#This Row],[Cod. SICOP]]</f>
        <v>3.3.90.30.24.01.0007.000002-01 - 309</v>
      </c>
      <c r="C122" s="25" t="str">
        <f t="shared" si="2"/>
        <v>BRITA</v>
      </c>
      <c r="D122" s="25" t="s">
        <v>34</v>
      </c>
      <c r="E122" s="25" t="s">
        <v>25</v>
      </c>
      <c r="F122" s="25">
        <v>309</v>
      </c>
      <c r="G122" s="25" t="str">
        <f>VLOOKUP(F122,'[2]Cod. SICOP-SIGMA'!$D:$E,2,FALSE)</f>
        <v>SIA RA XXIX</v>
      </c>
      <c r="H122" s="35">
        <v>5</v>
      </c>
      <c r="I122" s="26">
        <v>0</v>
      </c>
      <c r="J122" s="26">
        <f t="shared" si="3"/>
        <v>2.5</v>
      </c>
    </row>
    <row r="123" spans="1:10" s="27" customFormat="1" ht="12.75" customHeight="1" x14ac:dyDescent="0.2">
      <c r="A123" s="25" t="s">
        <v>33</v>
      </c>
      <c r="B123" s="25" t="str">
        <f>Tabela1[[#This Row],[Código do Material]]&amp;" - "&amp;Tabela1[[#This Row],[Cod. SICOP]]</f>
        <v>3.3.90.30.24.01.0007.000002-01 - 304</v>
      </c>
      <c r="C123" s="25" t="str">
        <f t="shared" si="2"/>
        <v>BRITA</v>
      </c>
      <c r="D123" s="25" t="s">
        <v>34</v>
      </c>
      <c r="E123" s="25" t="s">
        <v>25</v>
      </c>
      <c r="F123" s="25">
        <v>304</v>
      </c>
      <c r="G123" s="25" t="str">
        <f>VLOOKUP(F123,'[2]Cod. SICOP-SIGMA'!$D:$E,2,FALSE)</f>
        <v>SOBRADINHO 2 RA XXVI</v>
      </c>
      <c r="H123" s="35">
        <v>0</v>
      </c>
      <c r="I123" s="26">
        <v>10</v>
      </c>
      <c r="J123" s="26">
        <f t="shared" si="3"/>
        <v>5</v>
      </c>
    </row>
    <row r="124" spans="1:10" s="27" customFormat="1" ht="12.75" customHeight="1" x14ac:dyDescent="0.2">
      <c r="A124" s="25" t="s">
        <v>33</v>
      </c>
      <c r="B124" s="25" t="str">
        <f>Tabela1[[#This Row],[Código do Material]]&amp;" - "&amp;Tabela1[[#This Row],[Cod. SICOP]]</f>
        <v>3.3.90.30.24.01.0007.000002-01 - 302</v>
      </c>
      <c r="C124" s="25" t="str">
        <f t="shared" si="2"/>
        <v>BRITA</v>
      </c>
      <c r="D124" s="25" t="s">
        <v>34</v>
      </c>
      <c r="E124" s="25" t="s">
        <v>25</v>
      </c>
      <c r="F124" s="25">
        <v>302</v>
      </c>
      <c r="G124" s="25" t="str">
        <f>VLOOKUP(F124,'[2]Cod. SICOP-SIGMA'!$D:$E,2,FALSE)</f>
        <v>SUDOEST/OCT RA XXII</v>
      </c>
      <c r="H124" s="35">
        <v>21</v>
      </c>
      <c r="I124" s="26">
        <v>0</v>
      </c>
      <c r="J124" s="26">
        <f t="shared" si="3"/>
        <v>10.5</v>
      </c>
    </row>
    <row r="125" spans="1:10" s="27" customFormat="1" ht="12.75" customHeight="1" x14ac:dyDescent="0.2">
      <c r="A125" s="25" t="s">
        <v>33</v>
      </c>
      <c r="B125" s="25" t="str">
        <f>Tabela1[[#This Row],[Código do Material]]&amp;" - "&amp;Tabela1[[#This Row],[Cod. SICOP]]</f>
        <v>3.3.90.30.24.01.0007.000002-01 - 132</v>
      </c>
      <c r="C125" s="25" t="str">
        <f t="shared" si="2"/>
        <v>BRITA</v>
      </c>
      <c r="D125" s="25" t="s">
        <v>34</v>
      </c>
      <c r="E125" s="25" t="s">
        <v>25</v>
      </c>
      <c r="F125" s="25">
        <v>132</v>
      </c>
      <c r="G125" s="25" t="str">
        <f>VLOOKUP(F125,'[2]Cod. SICOP-SIGMA'!$D:$E,2,FALSE)</f>
        <v>TAGUA RA III</v>
      </c>
      <c r="H125" s="35">
        <v>10</v>
      </c>
      <c r="I125" s="26">
        <v>0</v>
      </c>
      <c r="J125" s="26">
        <f t="shared" si="3"/>
        <v>5</v>
      </c>
    </row>
    <row r="126" spans="1:10" s="27" customFormat="1" ht="12.75" customHeight="1" x14ac:dyDescent="0.2">
      <c r="A126" s="25" t="s">
        <v>33</v>
      </c>
      <c r="B126" s="25" t="str">
        <f>Tabela1[[#This Row],[Código do Material]]&amp;" - "&amp;Tabela1[[#This Row],[Cod. SICOP]]</f>
        <v>3.3.90.30.24.01.0007.000002-01 - 366</v>
      </c>
      <c r="C126" s="25" t="str">
        <f t="shared" si="2"/>
        <v>BRITA</v>
      </c>
      <c r="D126" s="25" t="s">
        <v>34</v>
      </c>
      <c r="E126" s="25" t="s">
        <v>25</v>
      </c>
      <c r="F126" s="25">
        <v>366</v>
      </c>
      <c r="G126" s="25" t="str">
        <f>VLOOKUP(F126,'[2]Cod. SICOP-SIGMA'!$D:$E,2,FALSE)</f>
        <v>VICENTE PIRES RA XXX</v>
      </c>
      <c r="H126" s="35">
        <v>3</v>
      </c>
      <c r="I126" s="26">
        <v>0</v>
      </c>
      <c r="J126" s="26">
        <f t="shared" si="3"/>
        <v>1.5</v>
      </c>
    </row>
    <row r="127" spans="1:10" s="27" customFormat="1" ht="12.75" customHeight="1" x14ac:dyDescent="0.2">
      <c r="A127" s="25" t="s">
        <v>33</v>
      </c>
      <c r="B127" s="25" t="str">
        <f>Tabela1[[#This Row],[Código do Material]]&amp;" - "&amp;Tabela1[[#This Row],[Cod. SICOP]]</f>
        <v>3.3.90.30.24.01.0007.000002-01 - 70</v>
      </c>
      <c r="C127" s="25" t="str">
        <f t="shared" si="2"/>
        <v>BRITA</v>
      </c>
      <c r="D127" s="25" t="s">
        <v>34</v>
      </c>
      <c r="E127" s="25" t="s">
        <v>25</v>
      </c>
      <c r="F127" s="25">
        <v>70</v>
      </c>
      <c r="G127" s="25" t="str">
        <f>VLOOKUP(F127,'[2]Cod. SICOP-SIGMA'!$D:$E,2,FALSE)</f>
        <v>SEAGRI</v>
      </c>
      <c r="H127" s="35">
        <v>0</v>
      </c>
      <c r="I127" s="26">
        <v>3</v>
      </c>
      <c r="J127" s="26">
        <f t="shared" si="3"/>
        <v>1.5</v>
      </c>
    </row>
    <row r="128" spans="1:10" s="27" customFormat="1" ht="12.75" customHeight="1" x14ac:dyDescent="0.2">
      <c r="A128" s="25" t="s">
        <v>33</v>
      </c>
      <c r="B128" s="25" t="str">
        <f>Tabela1[[#This Row],[Código do Material]]&amp;" - "&amp;Tabela1[[#This Row],[Cod. SICOP]]</f>
        <v>3.3.90.30.24.01.0007.000002-01 - 150</v>
      </c>
      <c r="C128" s="25" t="str">
        <f t="shared" si="2"/>
        <v>BRITA</v>
      </c>
      <c r="D128" s="25" t="s">
        <v>34</v>
      </c>
      <c r="E128" s="25" t="s">
        <v>25</v>
      </c>
      <c r="F128" s="25">
        <v>150</v>
      </c>
      <c r="G128" s="25" t="str">
        <f>VLOOKUP(F128,'[2]Cod. SICOP-SIGMA'!$D:$E,2,FALSE)</f>
        <v>SEC</v>
      </c>
      <c r="H128" s="35">
        <v>0</v>
      </c>
      <c r="I128" s="26">
        <v>1</v>
      </c>
      <c r="J128" s="26">
        <f t="shared" si="3"/>
        <v>0.5</v>
      </c>
    </row>
    <row r="129" spans="1:10" s="27" customFormat="1" ht="12.75" customHeight="1" x14ac:dyDescent="0.2">
      <c r="A129" s="25" t="s">
        <v>33</v>
      </c>
      <c r="B129" s="25" t="str">
        <f>Tabela1[[#This Row],[Código do Material]]&amp;" - "&amp;Tabela1[[#This Row],[Cod. SICOP]]</f>
        <v>3.3.90.30.24.01.0007.000002-01 - 80</v>
      </c>
      <c r="C129" s="25" t="str">
        <f t="shared" si="2"/>
        <v>BRITA</v>
      </c>
      <c r="D129" s="25" t="s">
        <v>34</v>
      </c>
      <c r="E129" s="25" t="s">
        <v>25</v>
      </c>
      <c r="F129" s="25">
        <v>80</v>
      </c>
      <c r="G129" s="25" t="str">
        <f>VLOOKUP(F129,'[2]Cod. SICOP-SIGMA'!$D:$E,2,FALSE)</f>
        <v>SE</v>
      </c>
      <c r="H129" s="35">
        <v>10</v>
      </c>
      <c r="I129" s="26">
        <v>20</v>
      </c>
      <c r="J129" s="26">
        <f t="shared" si="3"/>
        <v>15</v>
      </c>
    </row>
    <row r="130" spans="1:10" s="27" customFormat="1" ht="12.75" customHeight="1" x14ac:dyDescent="0.2">
      <c r="A130" s="25" t="s">
        <v>33</v>
      </c>
      <c r="B130" s="25" t="str">
        <f>Tabela1[[#This Row],[Código do Material]]&amp;" - "&amp;Tabela1[[#This Row],[Cod. SICOP]]</f>
        <v>3.3.90.30.24.01.0007.000002-01 - 90</v>
      </c>
      <c r="C130" s="25" t="str">
        <f t="shared" ref="C130:C193" si="4">LEFT(D130,SEARCH(",",D130)-1)</f>
        <v>BRITA</v>
      </c>
      <c r="D130" s="25" t="s">
        <v>34</v>
      </c>
      <c r="E130" s="25" t="s">
        <v>25</v>
      </c>
      <c r="F130" s="25">
        <v>90</v>
      </c>
      <c r="G130" s="25" t="str">
        <f>VLOOKUP(F130,'[2]Cod. SICOP-SIGMA'!$D:$E,2,FALSE)</f>
        <v>SEMOB</v>
      </c>
      <c r="H130" s="35">
        <v>12</v>
      </c>
      <c r="I130" s="26">
        <v>0</v>
      </c>
      <c r="J130" s="26">
        <f t="shared" ref="J130:J193" si="5">AVERAGE(H130:I130)</f>
        <v>6</v>
      </c>
    </row>
    <row r="131" spans="1:10" s="27" customFormat="1" ht="12.75" customHeight="1" x14ac:dyDescent="0.2">
      <c r="A131" s="25" t="s">
        <v>33</v>
      </c>
      <c r="B131" s="25" t="str">
        <f>Tabela1[[#This Row],[Código do Material]]&amp;" - "&amp;Tabela1[[#This Row],[Cod. SICOP]]</f>
        <v>3.3.90.30.24.01.0007.000002-01 - 50</v>
      </c>
      <c r="C131" s="25" t="str">
        <f t="shared" si="4"/>
        <v>BRITA</v>
      </c>
      <c r="D131" s="25" t="s">
        <v>34</v>
      </c>
      <c r="E131" s="25" t="s">
        <v>25</v>
      </c>
      <c r="F131" s="25">
        <v>50</v>
      </c>
      <c r="G131" s="25" t="str">
        <f>VLOOKUP(F131,'[2]Cod. SICOP-SIGMA'!$D:$E,2,FALSE)</f>
        <v>SSP</v>
      </c>
      <c r="H131" s="35">
        <v>51</v>
      </c>
      <c r="I131" s="26">
        <v>0</v>
      </c>
      <c r="J131" s="26">
        <f t="shared" si="5"/>
        <v>25.5</v>
      </c>
    </row>
    <row r="132" spans="1:10" s="27" customFormat="1" ht="25.5" customHeight="1" x14ac:dyDescent="0.2">
      <c r="A132" s="25" t="s">
        <v>35</v>
      </c>
      <c r="B132" s="25" t="str">
        <f>Tabela1[[#This Row],[Código do Material]]&amp;" - "&amp;Tabela1[[#This Row],[Cod. SICOP]]</f>
        <v>3.3.90.30.24.01.0003.000001-03 - 361</v>
      </c>
      <c r="C132" s="25" t="str">
        <f t="shared" si="4"/>
        <v>CAL HIDRATADA</v>
      </c>
      <c r="D132" s="25" t="s">
        <v>36</v>
      </c>
      <c r="E132" s="25" t="s">
        <v>28</v>
      </c>
      <c r="F132" s="25">
        <v>361</v>
      </c>
      <c r="G132" s="25" t="str">
        <f>VLOOKUP(F132,'[2]Cod. SICOP-SIGMA'!$D:$E,2,FALSE)</f>
        <v>AGEFIS</v>
      </c>
      <c r="H132" s="35">
        <v>176</v>
      </c>
      <c r="I132" s="26">
        <v>0</v>
      </c>
      <c r="J132" s="26">
        <f t="shared" si="5"/>
        <v>88</v>
      </c>
    </row>
    <row r="133" spans="1:10" s="27" customFormat="1" ht="25.5" customHeight="1" x14ac:dyDescent="0.2">
      <c r="A133" s="25" t="s">
        <v>35</v>
      </c>
      <c r="B133" s="25" t="str">
        <f>Tabela1[[#This Row],[Código do Material]]&amp;" - "&amp;Tabela1[[#This Row],[Cod. SICOP]]</f>
        <v>3.3.90.30.24.01.0003.000001-03 - 98</v>
      </c>
      <c r="C133" s="25" t="str">
        <f t="shared" si="4"/>
        <v>CAL HIDRATADA</v>
      </c>
      <c r="D133" s="25" t="s">
        <v>36</v>
      </c>
      <c r="E133" s="25" t="s">
        <v>28</v>
      </c>
      <c r="F133" s="25">
        <v>98</v>
      </c>
      <c r="G133" s="25" t="str">
        <f>VLOOKUP(F133,'[2]Cod. SICOP-SIGMA'!$D:$E,2,FALSE)</f>
        <v>DFTRANS</v>
      </c>
      <c r="H133" s="35">
        <v>0</v>
      </c>
      <c r="I133" s="26">
        <v>50</v>
      </c>
      <c r="J133" s="26">
        <f t="shared" si="5"/>
        <v>25</v>
      </c>
    </row>
    <row r="134" spans="1:10" s="27" customFormat="1" ht="25.5" customHeight="1" x14ac:dyDescent="0.2">
      <c r="A134" s="25" t="s">
        <v>35</v>
      </c>
      <c r="B134" s="25" t="str">
        <f>Tabela1[[#This Row],[Código do Material]]&amp;" - "&amp;Tabela1[[#This Row],[Cod. SICOP]]</f>
        <v>3.3.90.30.24.01.0003.000001-03 - 196</v>
      </c>
      <c r="C134" s="25" t="str">
        <f t="shared" si="4"/>
        <v>CAL HIDRATADA</v>
      </c>
      <c r="D134" s="25" t="s">
        <v>36</v>
      </c>
      <c r="E134" s="25" t="s">
        <v>28</v>
      </c>
      <c r="F134" s="25">
        <v>196</v>
      </c>
      <c r="G134" s="25" t="str">
        <f>VLOOKUP(F134,'[2]Cod. SICOP-SIGMA'!$D:$E,2,FALSE)</f>
        <v>FJZB</v>
      </c>
      <c r="H134" s="35">
        <v>0</v>
      </c>
      <c r="I134" s="26">
        <v>17</v>
      </c>
      <c r="J134" s="26">
        <f t="shared" si="5"/>
        <v>8.5</v>
      </c>
    </row>
    <row r="135" spans="1:10" s="27" customFormat="1" ht="25.5" customHeight="1" x14ac:dyDescent="0.2">
      <c r="A135" s="25" t="s">
        <v>35</v>
      </c>
      <c r="B135" s="25" t="str">
        <f>Tabela1[[#This Row],[Código do Material]]&amp;" - "&amp;Tabela1[[#This Row],[Cod. SICOP]]</f>
        <v>3.3.90.30.24.01.0003.000001-03 - 391</v>
      </c>
      <c r="C135" s="25" t="str">
        <f t="shared" si="4"/>
        <v>CAL HIDRATADA</v>
      </c>
      <c r="D135" s="25" t="s">
        <v>36</v>
      </c>
      <c r="E135" s="25" t="s">
        <v>28</v>
      </c>
      <c r="F135" s="25">
        <v>391</v>
      </c>
      <c r="G135" s="25" t="str">
        <f>VLOOKUP(F135,'[2]Cod. SICOP-SIGMA'!$D:$E,2,FALSE)</f>
        <v>IBRAM</v>
      </c>
      <c r="H135" s="35">
        <v>0</v>
      </c>
      <c r="I135" s="26">
        <v>60</v>
      </c>
      <c r="J135" s="26">
        <f t="shared" si="5"/>
        <v>30</v>
      </c>
    </row>
    <row r="136" spans="1:10" s="27" customFormat="1" ht="25.5" customHeight="1" x14ac:dyDescent="0.2">
      <c r="A136" s="25" t="s">
        <v>35</v>
      </c>
      <c r="B136" s="25" t="str">
        <f>Tabela1[[#This Row],[Código do Material]]&amp;" - "&amp;Tabela1[[#This Row],[Cod. SICOP]]</f>
        <v>3.3.90.30.24.01.0003.000001-03 - 195</v>
      </c>
      <c r="C136" s="25" t="str">
        <f t="shared" si="4"/>
        <v>CAL HIDRATADA</v>
      </c>
      <c r="D136" s="25" t="s">
        <v>36</v>
      </c>
      <c r="E136" s="25" t="s">
        <v>28</v>
      </c>
      <c r="F136" s="25">
        <v>195</v>
      </c>
      <c r="G136" s="25" t="str">
        <f>VLOOKUP(F136,'[2]Cod. SICOP-SIGMA'!$D:$E,2,FALSE)</f>
        <v>JBB</v>
      </c>
      <c r="H136" s="35">
        <v>2</v>
      </c>
      <c r="I136" s="26">
        <v>3</v>
      </c>
      <c r="J136" s="26">
        <f t="shared" si="5"/>
        <v>2.5</v>
      </c>
    </row>
    <row r="137" spans="1:10" s="27" customFormat="1" ht="25.5" customHeight="1" x14ac:dyDescent="0.2">
      <c r="A137" s="25" t="s">
        <v>35</v>
      </c>
      <c r="B137" s="25" t="str">
        <f>Tabela1[[#This Row],[Código do Material]]&amp;" - "&amp;Tabela1[[#This Row],[Cod. SICOP]]</f>
        <v>3.3.90.30.24.01.0003.000001-03 - 54</v>
      </c>
      <c r="C137" s="25" t="str">
        <f t="shared" si="4"/>
        <v>CAL HIDRATADA</v>
      </c>
      <c r="D137" s="25" t="s">
        <v>36</v>
      </c>
      <c r="E137" s="25" t="s">
        <v>28</v>
      </c>
      <c r="F137" s="25">
        <v>54</v>
      </c>
      <c r="G137" s="25" t="str">
        <f>VLOOKUP(F137,'[2]Cod. SICOP-SIGMA'!$D:$E,2,FALSE)</f>
        <v>PMDF</v>
      </c>
      <c r="H137" s="35">
        <v>0</v>
      </c>
      <c r="I137" s="26">
        <v>20</v>
      </c>
      <c r="J137" s="26">
        <f t="shared" si="5"/>
        <v>10</v>
      </c>
    </row>
    <row r="138" spans="1:10" s="27" customFormat="1" ht="25.5" customHeight="1" x14ac:dyDescent="0.2">
      <c r="A138" s="25" t="s">
        <v>35</v>
      </c>
      <c r="B138" s="25" t="str">
        <f>Tabela1[[#This Row],[Código do Material]]&amp;" - "&amp;Tabela1[[#This Row],[Cod. SICOP]]</f>
        <v>3.3.90.30.24.01.0003.000001-03 - 133</v>
      </c>
      <c r="C138" s="25" t="str">
        <f t="shared" si="4"/>
        <v>CAL HIDRATADA</v>
      </c>
      <c r="D138" s="25" t="s">
        <v>36</v>
      </c>
      <c r="E138" s="25" t="s">
        <v>28</v>
      </c>
      <c r="F138" s="25">
        <v>133</v>
      </c>
      <c r="G138" s="25" t="str">
        <f>VLOOKUP(F138,'[2]Cod. SICOP-SIGMA'!$D:$E,2,FALSE)</f>
        <v>BRAZLAND RA IV</v>
      </c>
      <c r="H138" s="35">
        <v>0</v>
      </c>
      <c r="I138" s="26">
        <v>50</v>
      </c>
      <c r="J138" s="26">
        <f t="shared" si="5"/>
        <v>25</v>
      </c>
    </row>
    <row r="139" spans="1:10" s="27" customFormat="1" ht="25.5" customHeight="1" x14ac:dyDescent="0.2">
      <c r="A139" s="25" t="s">
        <v>35</v>
      </c>
      <c r="B139" s="25" t="str">
        <f>Tabela1[[#This Row],[Código do Material]]&amp;" - "&amp;Tabela1[[#This Row],[Cod. SICOP]]</f>
        <v>3.3.90.30.24.01.0003.000001-03 - 367</v>
      </c>
      <c r="C139" s="25" t="str">
        <f t="shared" si="4"/>
        <v>CAL HIDRATADA</v>
      </c>
      <c r="D139" s="25" t="s">
        <v>36</v>
      </c>
      <c r="E139" s="25" t="s">
        <v>28</v>
      </c>
      <c r="F139" s="25">
        <v>367</v>
      </c>
      <c r="G139" s="25" t="str">
        <f>VLOOKUP(F139,'[2]Cod. SICOP-SIGMA'!$D:$E,2,FALSE)</f>
        <v>FERCAL RA XXXI</v>
      </c>
      <c r="H139" s="35">
        <v>0</v>
      </c>
      <c r="I139" s="26">
        <v>100</v>
      </c>
      <c r="J139" s="26">
        <f t="shared" si="5"/>
        <v>50</v>
      </c>
    </row>
    <row r="140" spans="1:10" s="27" customFormat="1" ht="25.5" customHeight="1" x14ac:dyDescent="0.2">
      <c r="A140" s="25" t="s">
        <v>35</v>
      </c>
      <c r="B140" s="25" t="str">
        <f>Tabela1[[#This Row],[Código do Material]]&amp;" - "&amp;Tabela1[[#This Row],[Cod. SICOP]]</f>
        <v>3.3.90.30.24.01.0003.000001-03 - 131</v>
      </c>
      <c r="C140" s="25" t="str">
        <f t="shared" si="4"/>
        <v>CAL HIDRATADA</v>
      </c>
      <c r="D140" s="25" t="s">
        <v>36</v>
      </c>
      <c r="E140" s="25" t="s">
        <v>28</v>
      </c>
      <c r="F140" s="25">
        <v>131</v>
      </c>
      <c r="G140" s="25" t="str">
        <f>VLOOKUP(F140,'[2]Cod. SICOP-SIGMA'!$D:$E,2,FALSE)</f>
        <v>GAMA RA II</v>
      </c>
      <c r="H140" s="35">
        <v>105</v>
      </c>
      <c r="I140" s="26">
        <v>0</v>
      </c>
      <c r="J140" s="26">
        <f t="shared" si="5"/>
        <v>52.5</v>
      </c>
    </row>
    <row r="141" spans="1:10" s="27" customFormat="1" ht="25.5" customHeight="1" x14ac:dyDescent="0.2">
      <c r="A141" s="25" t="s">
        <v>35</v>
      </c>
      <c r="B141" s="25" t="str">
        <f>Tabela1[[#This Row],[Código do Material]]&amp;" - "&amp;Tabela1[[#This Row],[Cod. SICOP]]</f>
        <v>3.3.90.30.24.01.0003.000001-03 - 137</v>
      </c>
      <c r="C141" s="25" t="str">
        <f t="shared" si="4"/>
        <v>CAL HIDRATADA</v>
      </c>
      <c r="D141" s="25" t="s">
        <v>36</v>
      </c>
      <c r="E141" s="25" t="s">
        <v>28</v>
      </c>
      <c r="F141" s="25">
        <v>137</v>
      </c>
      <c r="G141" s="25" t="str">
        <f>VLOOKUP(F141,'[2]Cod. SICOP-SIGMA'!$D:$E,2,FALSE)</f>
        <v>GUARA RA X</v>
      </c>
      <c r="H141" s="35">
        <v>1000</v>
      </c>
      <c r="I141" s="26">
        <v>0</v>
      </c>
      <c r="J141" s="26">
        <f t="shared" si="5"/>
        <v>500</v>
      </c>
    </row>
    <row r="142" spans="1:10" s="27" customFormat="1" ht="25.5" customHeight="1" x14ac:dyDescent="0.2">
      <c r="A142" s="25" t="s">
        <v>35</v>
      </c>
      <c r="B142" s="25" t="str">
        <f>Tabela1[[#This Row],[Código do Material]]&amp;" - "&amp;Tabela1[[#This Row],[Cod. SICOP]]</f>
        <v>3.3.90.30.24.01.0003.000001-03 - 149</v>
      </c>
      <c r="C142" s="25" t="str">
        <f t="shared" si="4"/>
        <v>CAL HIDRATADA</v>
      </c>
      <c r="D142" s="25" t="s">
        <v>36</v>
      </c>
      <c r="E142" s="25" t="s">
        <v>28</v>
      </c>
      <c r="F142" s="25">
        <v>149</v>
      </c>
      <c r="G142" s="25" t="str">
        <f>VLOOKUP(F142,'[2]Cod. SICOP-SIGMA'!$D:$E,2,FALSE)</f>
        <v>LAGO N RA XVIII</v>
      </c>
      <c r="H142" s="35">
        <v>0</v>
      </c>
      <c r="I142" s="26">
        <v>20</v>
      </c>
      <c r="J142" s="26">
        <f t="shared" si="5"/>
        <v>10</v>
      </c>
    </row>
    <row r="143" spans="1:10" s="27" customFormat="1" ht="25.5" customHeight="1" x14ac:dyDescent="0.2">
      <c r="A143" s="25" t="s">
        <v>35</v>
      </c>
      <c r="B143" s="25" t="str">
        <f>Tabela1[[#This Row],[Código do Material]]&amp;" - "&amp;Tabela1[[#This Row],[Cod. SICOP]]</f>
        <v>3.3.90.30.24.01.0003.000001-03 - 146</v>
      </c>
      <c r="C143" s="25" t="str">
        <f t="shared" si="4"/>
        <v>CAL HIDRATADA</v>
      </c>
      <c r="D143" s="25" t="s">
        <v>36</v>
      </c>
      <c r="E143" s="25" t="s">
        <v>28</v>
      </c>
      <c r="F143" s="25">
        <v>146</v>
      </c>
      <c r="G143" s="25" t="str">
        <f>VLOOKUP(F143,'[2]Cod. SICOP-SIGMA'!$D:$E,2,FALSE)</f>
        <v>LAGO SUL RA XVI</v>
      </c>
      <c r="H143" s="35">
        <v>0</v>
      </c>
      <c r="I143" s="26">
        <v>60</v>
      </c>
      <c r="J143" s="26">
        <f t="shared" si="5"/>
        <v>30</v>
      </c>
    </row>
    <row r="144" spans="1:10" s="27" customFormat="1" ht="25.5" customHeight="1" x14ac:dyDescent="0.2">
      <c r="A144" s="25" t="s">
        <v>35</v>
      </c>
      <c r="B144" s="25" t="str">
        <f>Tabela1[[#This Row],[Código do Material]]&amp;" - "&amp;Tabela1[[#This Row],[Cod. SICOP]]</f>
        <v>3.3.90.30.24.01.0003.000001-03 - 305</v>
      </c>
      <c r="C144" s="25" t="str">
        <f t="shared" si="4"/>
        <v>CAL HIDRATADA</v>
      </c>
      <c r="D144" s="25" t="s">
        <v>36</v>
      </c>
      <c r="E144" s="25" t="s">
        <v>28</v>
      </c>
      <c r="F144" s="25">
        <v>305</v>
      </c>
      <c r="G144" s="25" t="str">
        <f>VLOOKUP(F144,'[2]Cod. SICOP-SIGMA'!$D:$E,2,FALSE)</f>
        <v>PARK WAY RA XXIV</v>
      </c>
      <c r="H144" s="35">
        <v>160</v>
      </c>
      <c r="I144" s="26">
        <v>0</v>
      </c>
      <c r="J144" s="26">
        <f t="shared" si="5"/>
        <v>80</v>
      </c>
    </row>
    <row r="145" spans="1:10" s="27" customFormat="1" ht="25.5" customHeight="1" x14ac:dyDescent="0.2">
      <c r="A145" s="25" t="s">
        <v>35</v>
      </c>
      <c r="B145" s="25" t="str">
        <f>Tabela1[[#This Row],[Código do Material]]&amp;" - "&amp;Tabela1[[#This Row],[Cod. SICOP]]</f>
        <v>3.3.90.30.24.01.0003.000001-03 - 135</v>
      </c>
      <c r="C145" s="25" t="str">
        <f t="shared" si="4"/>
        <v>CAL HIDRATADA</v>
      </c>
      <c r="D145" s="25" t="s">
        <v>36</v>
      </c>
      <c r="E145" s="25" t="s">
        <v>28</v>
      </c>
      <c r="F145" s="25">
        <v>135</v>
      </c>
      <c r="G145" s="25" t="str">
        <f>VLOOKUP(F145,'[2]Cod. SICOP-SIGMA'!$D:$E,2,FALSE)</f>
        <v>PLANALT RA VI</v>
      </c>
      <c r="H145" s="35">
        <v>100</v>
      </c>
      <c r="I145" s="26">
        <v>0</v>
      </c>
      <c r="J145" s="26">
        <f t="shared" si="5"/>
        <v>50</v>
      </c>
    </row>
    <row r="146" spans="1:10" s="27" customFormat="1" ht="25.5" customHeight="1" x14ac:dyDescent="0.2">
      <c r="A146" s="25" t="s">
        <v>35</v>
      </c>
      <c r="B146" s="25" t="str">
        <f>Tabela1[[#This Row],[Código do Material]]&amp;" - "&amp;Tabela1[[#This Row],[Cod. SICOP]]</f>
        <v>3.3.90.30.24.01.0003.000001-03 - 145</v>
      </c>
      <c r="C146" s="25" t="str">
        <f t="shared" si="4"/>
        <v>CAL HIDRATADA</v>
      </c>
      <c r="D146" s="25" t="s">
        <v>36</v>
      </c>
      <c r="E146" s="25" t="s">
        <v>28</v>
      </c>
      <c r="F146" s="25">
        <v>145</v>
      </c>
      <c r="G146" s="25" t="str">
        <f>VLOOKUP(F146,'[2]Cod. SICOP-SIGMA'!$D:$E,2,FALSE)</f>
        <v>REC EMAS RA XV</v>
      </c>
      <c r="H146" s="35">
        <v>0</v>
      </c>
      <c r="I146" s="26">
        <v>20</v>
      </c>
      <c r="J146" s="26">
        <f t="shared" si="5"/>
        <v>10</v>
      </c>
    </row>
    <row r="147" spans="1:10" s="27" customFormat="1" ht="25.5" customHeight="1" x14ac:dyDescent="0.2">
      <c r="A147" s="25" t="s">
        <v>35</v>
      </c>
      <c r="B147" s="25" t="str">
        <f>Tabela1[[#This Row],[Código do Material]]&amp;" - "&amp;Tabela1[[#This Row],[Cod. SICOP]]</f>
        <v>3.3.90.30.24.01.0003.000001-03 - 301</v>
      </c>
      <c r="C147" s="25" t="str">
        <f t="shared" si="4"/>
        <v>CAL HIDRATADA</v>
      </c>
      <c r="D147" s="25" t="s">
        <v>36</v>
      </c>
      <c r="E147" s="25" t="s">
        <v>28</v>
      </c>
      <c r="F147" s="25">
        <v>301</v>
      </c>
      <c r="G147" s="25" t="str">
        <f>VLOOKUP(F147,'[2]Cod. SICOP-SIGMA'!$D:$E,2,FALSE)</f>
        <v>RIACHO F 2 RA XXI</v>
      </c>
      <c r="H147" s="35">
        <v>200</v>
      </c>
      <c r="I147" s="26">
        <v>0</v>
      </c>
      <c r="J147" s="26">
        <f t="shared" si="5"/>
        <v>100</v>
      </c>
    </row>
    <row r="148" spans="1:10" s="27" customFormat="1" ht="25.5" customHeight="1" x14ac:dyDescent="0.2">
      <c r="A148" s="25" t="s">
        <v>35</v>
      </c>
      <c r="B148" s="25" t="str">
        <f>Tabela1[[#This Row],[Código do Material]]&amp;" - "&amp;Tabela1[[#This Row],[Cod. SICOP]]</f>
        <v>3.3.90.30.24.01.0003.000001-03 - 306</v>
      </c>
      <c r="C148" s="25" t="str">
        <f t="shared" si="4"/>
        <v>CAL HIDRATADA</v>
      </c>
      <c r="D148" s="25" t="s">
        <v>36</v>
      </c>
      <c r="E148" s="25" t="s">
        <v>28</v>
      </c>
      <c r="F148" s="25">
        <v>306</v>
      </c>
      <c r="G148" s="25" t="str">
        <f>VLOOKUP(F148,'[2]Cod. SICOP-SIGMA'!$D:$E,2,FALSE)</f>
        <v>SCIA RA XXV</v>
      </c>
      <c r="H148" s="35">
        <v>0</v>
      </c>
      <c r="I148" s="26">
        <v>420</v>
      </c>
      <c r="J148" s="26">
        <f t="shared" si="5"/>
        <v>210</v>
      </c>
    </row>
    <row r="149" spans="1:10" s="27" customFormat="1" ht="25.5" customHeight="1" x14ac:dyDescent="0.2">
      <c r="A149" s="25" t="s">
        <v>35</v>
      </c>
      <c r="B149" s="25" t="str">
        <f>Tabela1[[#This Row],[Código do Material]]&amp;" - "&amp;Tabela1[[#This Row],[Cod. SICOP]]</f>
        <v>3.3.90.30.24.01.0003.000001-03 - 134</v>
      </c>
      <c r="C149" s="25" t="str">
        <f t="shared" si="4"/>
        <v>CAL HIDRATADA</v>
      </c>
      <c r="D149" s="25" t="s">
        <v>36</v>
      </c>
      <c r="E149" s="25" t="s">
        <v>28</v>
      </c>
      <c r="F149" s="25">
        <v>134</v>
      </c>
      <c r="G149" s="25" t="str">
        <f>VLOOKUP(F149,'[2]Cod. SICOP-SIGMA'!$D:$E,2,FALSE)</f>
        <v>SOBRADINHO RA V</v>
      </c>
      <c r="H149" s="35">
        <v>0</v>
      </c>
      <c r="I149" s="26">
        <v>50</v>
      </c>
      <c r="J149" s="26">
        <f t="shared" si="5"/>
        <v>25</v>
      </c>
    </row>
    <row r="150" spans="1:10" s="27" customFormat="1" ht="25.5" customHeight="1" x14ac:dyDescent="0.2">
      <c r="A150" s="25" t="s">
        <v>35</v>
      </c>
      <c r="B150" s="25" t="str">
        <f>Tabela1[[#This Row],[Código do Material]]&amp;" - "&amp;Tabela1[[#This Row],[Cod. SICOP]]</f>
        <v>3.3.90.30.24.01.0003.000001-03 - 304</v>
      </c>
      <c r="C150" s="25" t="str">
        <f t="shared" si="4"/>
        <v>CAL HIDRATADA</v>
      </c>
      <c r="D150" s="25" t="s">
        <v>36</v>
      </c>
      <c r="E150" s="25" t="s">
        <v>28</v>
      </c>
      <c r="F150" s="25">
        <v>304</v>
      </c>
      <c r="G150" s="25" t="str">
        <f>VLOOKUP(F150,'[2]Cod. SICOP-SIGMA'!$D:$E,2,FALSE)</f>
        <v>SOBRADINHO 2 RA XXVI</v>
      </c>
      <c r="H150" s="35">
        <v>5</v>
      </c>
      <c r="I150" s="26">
        <v>0</v>
      </c>
      <c r="J150" s="26">
        <f t="shared" si="5"/>
        <v>2.5</v>
      </c>
    </row>
    <row r="151" spans="1:10" s="27" customFormat="1" ht="25.5" customHeight="1" x14ac:dyDescent="0.2">
      <c r="A151" s="25" t="s">
        <v>35</v>
      </c>
      <c r="B151" s="25" t="str">
        <f>Tabela1[[#This Row],[Código do Material]]&amp;" - "&amp;Tabela1[[#This Row],[Cod. SICOP]]</f>
        <v>3.3.90.30.24.01.0003.000001-03 - 304</v>
      </c>
      <c r="C151" s="25" t="str">
        <f t="shared" si="4"/>
        <v>CAL HIDRATADA</v>
      </c>
      <c r="D151" s="25" t="s">
        <v>36</v>
      </c>
      <c r="E151" s="25" t="s">
        <v>28</v>
      </c>
      <c r="F151" s="25">
        <v>304</v>
      </c>
      <c r="G151" s="25" t="str">
        <f>VLOOKUP(F151,'[2]Cod. SICOP-SIGMA'!$D:$E,2,FALSE)</f>
        <v>SOBRADINHO 2 RA XXVI</v>
      </c>
      <c r="H151" s="35">
        <v>0</v>
      </c>
      <c r="I151" s="26">
        <v>20</v>
      </c>
      <c r="J151" s="26">
        <f t="shared" si="5"/>
        <v>10</v>
      </c>
    </row>
    <row r="152" spans="1:10" s="27" customFormat="1" ht="25.5" customHeight="1" x14ac:dyDescent="0.2">
      <c r="A152" s="25" t="s">
        <v>35</v>
      </c>
      <c r="B152" s="25" t="str">
        <f>Tabela1[[#This Row],[Código do Material]]&amp;" - "&amp;Tabela1[[#This Row],[Cod. SICOP]]</f>
        <v>3.3.90.30.24.01.0003.000001-03 - 302</v>
      </c>
      <c r="C152" s="25" t="str">
        <f t="shared" si="4"/>
        <v>CAL HIDRATADA</v>
      </c>
      <c r="D152" s="25" t="s">
        <v>36</v>
      </c>
      <c r="E152" s="25" t="s">
        <v>28</v>
      </c>
      <c r="F152" s="25">
        <v>302</v>
      </c>
      <c r="G152" s="25" t="str">
        <f>VLOOKUP(F152,'[2]Cod. SICOP-SIGMA'!$D:$E,2,FALSE)</f>
        <v>SUDOEST/OCT RA XXII</v>
      </c>
      <c r="H152" s="35">
        <v>20</v>
      </c>
      <c r="I152" s="26">
        <v>0</v>
      </c>
      <c r="J152" s="26">
        <f t="shared" si="5"/>
        <v>10</v>
      </c>
    </row>
    <row r="153" spans="1:10" s="27" customFormat="1" ht="25.5" customHeight="1" x14ac:dyDescent="0.2">
      <c r="A153" s="25" t="s">
        <v>35</v>
      </c>
      <c r="B153" s="25" t="str">
        <f>Tabela1[[#This Row],[Código do Material]]&amp;" - "&amp;Tabela1[[#This Row],[Cod. SICOP]]</f>
        <v>3.3.90.30.24.01.0003.000001-03 - 70</v>
      </c>
      <c r="C153" s="25" t="str">
        <f t="shared" si="4"/>
        <v>CAL HIDRATADA</v>
      </c>
      <c r="D153" s="25" t="s">
        <v>36</v>
      </c>
      <c r="E153" s="25" t="s">
        <v>28</v>
      </c>
      <c r="F153" s="25">
        <v>70</v>
      </c>
      <c r="G153" s="25" t="str">
        <f>VLOOKUP(F153,'[2]Cod. SICOP-SIGMA'!$D:$E,2,FALSE)</f>
        <v>SEAGRI</v>
      </c>
      <c r="H153" s="35">
        <v>0</v>
      </c>
      <c r="I153" s="26">
        <v>6</v>
      </c>
      <c r="J153" s="26">
        <f t="shared" si="5"/>
        <v>3</v>
      </c>
    </row>
    <row r="154" spans="1:10" s="27" customFormat="1" ht="25.5" customHeight="1" x14ac:dyDescent="0.2">
      <c r="A154" s="25" t="s">
        <v>35</v>
      </c>
      <c r="B154" s="25" t="str">
        <f>Tabela1[[#This Row],[Código do Material]]&amp;" - "&amp;Tabela1[[#This Row],[Cod. SICOP]]</f>
        <v>3.3.90.30.24.01.0003.000001-03 - 431</v>
      </c>
      <c r="C154" s="25" t="str">
        <f t="shared" si="4"/>
        <v>CAL HIDRATADA</v>
      </c>
      <c r="D154" s="25" t="s">
        <v>36</v>
      </c>
      <c r="E154" s="25" t="s">
        <v>28</v>
      </c>
      <c r="F154" s="25">
        <v>431</v>
      </c>
      <c r="G154" s="25" t="str">
        <f>VLOOKUP(F154,'[2]Cod. SICOP-SIGMA'!$D:$E,2,FALSE)</f>
        <v>SEDESTMIDH</v>
      </c>
      <c r="H154" s="35">
        <v>100</v>
      </c>
      <c r="I154" s="26">
        <v>0</v>
      </c>
      <c r="J154" s="26">
        <f t="shared" si="5"/>
        <v>50</v>
      </c>
    </row>
    <row r="155" spans="1:10" s="27" customFormat="1" ht="25.5" customHeight="1" x14ac:dyDescent="0.2">
      <c r="A155" s="25" t="s">
        <v>35</v>
      </c>
      <c r="B155" s="25" t="str">
        <f>Tabela1[[#This Row],[Código do Material]]&amp;" - "&amp;Tabela1[[#This Row],[Cod. SICOP]]</f>
        <v>3.3.90.30.24.01.0003.000001-03 - 94</v>
      </c>
      <c r="C155" s="25" t="str">
        <f t="shared" si="4"/>
        <v>CAL HIDRATADA</v>
      </c>
      <c r="D155" s="25" t="s">
        <v>36</v>
      </c>
      <c r="E155" s="25" t="s">
        <v>28</v>
      </c>
      <c r="F155" s="25">
        <v>94</v>
      </c>
      <c r="G155" s="25" t="str">
        <f>VLOOKUP(F155,'[2]Cod. SICOP-SIGMA'!$D:$E,2,FALSE)</f>
        <v>SLU</v>
      </c>
      <c r="H155" s="35">
        <v>91</v>
      </c>
      <c r="I155" s="26">
        <v>0</v>
      </c>
      <c r="J155" s="26">
        <f t="shared" si="5"/>
        <v>45.5</v>
      </c>
    </row>
    <row r="156" spans="1:10" s="27" customFormat="1" ht="25.5" customHeight="1" x14ac:dyDescent="0.2">
      <c r="A156" s="25" t="s">
        <v>35</v>
      </c>
      <c r="B156" s="25" t="str">
        <f>Tabela1[[#This Row],[Código do Material]]&amp;" - "&amp;Tabela1[[#This Row],[Cod. SICOP]]</f>
        <v>3.3.90.30.24.01.0003.000001-03 - 50</v>
      </c>
      <c r="C156" s="25" t="str">
        <f t="shared" si="4"/>
        <v>CAL HIDRATADA</v>
      </c>
      <c r="D156" s="25" t="s">
        <v>36</v>
      </c>
      <c r="E156" s="25" t="s">
        <v>28</v>
      </c>
      <c r="F156" s="25">
        <v>50</v>
      </c>
      <c r="G156" s="25" t="str">
        <f>VLOOKUP(F156,'[2]Cod. SICOP-SIGMA'!$D:$E,2,FALSE)</f>
        <v>SSP</v>
      </c>
      <c r="H156" s="35">
        <v>0</v>
      </c>
      <c r="I156" s="26">
        <v>50</v>
      </c>
      <c r="J156" s="26">
        <f t="shared" si="5"/>
        <v>25</v>
      </c>
    </row>
    <row r="157" spans="1:10" s="27" customFormat="1" ht="12.75" customHeight="1" x14ac:dyDescent="0.2">
      <c r="A157" s="25" t="s">
        <v>37</v>
      </c>
      <c r="B157" s="25" t="str">
        <f>Tabela1[[#This Row],[Código do Material]]&amp;" - "&amp;Tabela1[[#This Row],[Cod. SICOP]]</f>
        <v>3.3.90.30.24.01.0029.000001-01 - 196</v>
      </c>
      <c r="C157" s="25" t="str">
        <f t="shared" si="4"/>
        <v>CASCALHO</v>
      </c>
      <c r="D157" s="25" t="s">
        <v>38</v>
      </c>
      <c r="E157" s="25" t="s">
        <v>25</v>
      </c>
      <c r="F157" s="25">
        <v>196</v>
      </c>
      <c r="G157" s="25" t="str">
        <f>VLOOKUP(F157,'[2]Cod. SICOP-SIGMA'!$D:$E,2,FALSE)</f>
        <v>FJZB</v>
      </c>
      <c r="H157" s="35">
        <v>0</v>
      </c>
      <c r="I157" s="26">
        <v>70</v>
      </c>
      <c r="J157" s="26">
        <f t="shared" si="5"/>
        <v>35</v>
      </c>
    </row>
    <row r="158" spans="1:10" s="27" customFormat="1" ht="12.75" customHeight="1" x14ac:dyDescent="0.2">
      <c r="A158" s="25" t="s">
        <v>37</v>
      </c>
      <c r="B158" s="25" t="str">
        <f>Tabela1[[#This Row],[Código do Material]]&amp;" - "&amp;Tabela1[[#This Row],[Cod. SICOP]]</f>
        <v>3.3.90.30.24.01.0029.000001-01 - 138</v>
      </c>
      <c r="C158" s="25" t="str">
        <f t="shared" si="4"/>
        <v>CASCALHO</v>
      </c>
      <c r="D158" s="25" t="s">
        <v>38</v>
      </c>
      <c r="E158" s="25" t="s">
        <v>25</v>
      </c>
      <c r="F158" s="25">
        <v>138</v>
      </c>
      <c r="G158" s="25" t="str">
        <f>VLOOKUP(F158,'[2]Cod. SICOP-SIGMA'!$D:$E,2,FALSE)</f>
        <v>CEILANDIA RA IX</v>
      </c>
      <c r="H158" s="35">
        <v>13</v>
      </c>
      <c r="I158" s="26">
        <v>43</v>
      </c>
      <c r="J158" s="26">
        <f t="shared" si="5"/>
        <v>28</v>
      </c>
    </row>
    <row r="159" spans="1:10" s="27" customFormat="1" ht="12.75" customHeight="1" x14ac:dyDescent="0.2">
      <c r="A159" s="25" t="s">
        <v>37</v>
      </c>
      <c r="B159" s="25" t="str">
        <f>Tabela1[[#This Row],[Código do Material]]&amp;" - "&amp;Tabela1[[#This Row],[Cod. SICOP]]</f>
        <v>3.3.90.30.24.01.0029.000001-01 - 131</v>
      </c>
      <c r="C159" s="25" t="str">
        <f t="shared" si="4"/>
        <v>CASCALHO</v>
      </c>
      <c r="D159" s="25" t="s">
        <v>38</v>
      </c>
      <c r="E159" s="25" t="s">
        <v>25</v>
      </c>
      <c r="F159" s="25">
        <v>131</v>
      </c>
      <c r="G159" s="25" t="str">
        <f>VLOOKUP(F159,'[2]Cod. SICOP-SIGMA'!$D:$E,2,FALSE)</f>
        <v>GAMA RA II</v>
      </c>
      <c r="H159" s="35">
        <v>0</v>
      </c>
      <c r="I159" s="26">
        <v>100</v>
      </c>
      <c r="J159" s="26">
        <f t="shared" si="5"/>
        <v>50</v>
      </c>
    </row>
    <row r="160" spans="1:10" s="27" customFormat="1" ht="12.75" customHeight="1" x14ac:dyDescent="0.2">
      <c r="A160" s="25" t="s">
        <v>37</v>
      </c>
      <c r="B160" s="25" t="str">
        <f>Tabela1[[#This Row],[Código do Material]]&amp;" - "&amp;Tabela1[[#This Row],[Cod. SICOP]]</f>
        <v>3.3.90.30.24.01.0029.000001-01 - 146</v>
      </c>
      <c r="C160" s="25" t="str">
        <f t="shared" si="4"/>
        <v>CASCALHO</v>
      </c>
      <c r="D160" s="25" t="s">
        <v>38</v>
      </c>
      <c r="E160" s="25" t="s">
        <v>25</v>
      </c>
      <c r="F160" s="25">
        <v>146</v>
      </c>
      <c r="G160" s="25" t="str">
        <f>VLOOKUP(F160,'[2]Cod. SICOP-SIGMA'!$D:$E,2,FALSE)</f>
        <v>LAGO SUL RA XVI</v>
      </c>
      <c r="H160" s="35">
        <v>0</v>
      </c>
      <c r="I160" s="26">
        <v>5</v>
      </c>
      <c r="J160" s="26">
        <f t="shared" si="5"/>
        <v>2.5</v>
      </c>
    </row>
    <row r="161" spans="1:10" s="27" customFormat="1" ht="12.75" customHeight="1" x14ac:dyDescent="0.2">
      <c r="A161" s="25" t="s">
        <v>37</v>
      </c>
      <c r="B161" s="25" t="str">
        <f>Tabela1[[#This Row],[Código do Material]]&amp;" - "&amp;Tabela1[[#This Row],[Cod. SICOP]]</f>
        <v>3.3.90.30.24.01.0029.000001-01 - 306</v>
      </c>
      <c r="C161" s="25" t="str">
        <f t="shared" si="4"/>
        <v>CASCALHO</v>
      </c>
      <c r="D161" s="25" t="s">
        <v>38</v>
      </c>
      <c r="E161" s="25" t="s">
        <v>25</v>
      </c>
      <c r="F161" s="25">
        <v>306</v>
      </c>
      <c r="G161" s="25" t="str">
        <f>VLOOKUP(F161,'[2]Cod. SICOP-SIGMA'!$D:$E,2,FALSE)</f>
        <v>SCIA RA XXV</v>
      </c>
      <c r="H161" s="35">
        <v>0</v>
      </c>
      <c r="I161" s="26">
        <v>8</v>
      </c>
      <c r="J161" s="26">
        <f t="shared" si="5"/>
        <v>4</v>
      </c>
    </row>
    <row r="162" spans="1:10" s="27" customFormat="1" ht="12.75" customHeight="1" x14ac:dyDescent="0.2">
      <c r="A162" s="25" t="s">
        <v>37</v>
      </c>
      <c r="B162" s="25" t="str">
        <f>Tabela1[[#This Row],[Código do Material]]&amp;" - "&amp;Tabela1[[#This Row],[Cod. SICOP]]</f>
        <v>3.3.90.30.24.01.0029.000001-01 - 70</v>
      </c>
      <c r="C162" s="25" t="str">
        <f t="shared" si="4"/>
        <v>CASCALHO</v>
      </c>
      <c r="D162" s="25" t="s">
        <v>38</v>
      </c>
      <c r="E162" s="25" t="s">
        <v>25</v>
      </c>
      <c r="F162" s="25">
        <v>70</v>
      </c>
      <c r="G162" s="25" t="str">
        <f>VLOOKUP(F162,'[2]Cod. SICOP-SIGMA'!$D:$E,2,FALSE)</f>
        <v>SEAGRI</v>
      </c>
      <c r="H162" s="35">
        <v>3</v>
      </c>
      <c r="I162" s="26">
        <v>0</v>
      </c>
      <c r="J162" s="26">
        <f t="shared" si="5"/>
        <v>1.5</v>
      </c>
    </row>
    <row r="163" spans="1:10" s="27" customFormat="1" ht="25.5" customHeight="1" x14ac:dyDescent="0.2">
      <c r="A163" s="25" t="s">
        <v>39</v>
      </c>
      <c r="B163" s="25" t="str">
        <f>Tabela1[[#This Row],[Código do Material]]&amp;" - "&amp;Tabela1[[#This Row],[Cod. SICOP]]</f>
        <v>3.3.90.30.24.01.0006.000003-01 - 361</v>
      </c>
      <c r="C163" s="25" t="str">
        <f t="shared" si="4"/>
        <v>CIMENTO PORTLAND</v>
      </c>
      <c r="D163" s="25" t="s">
        <v>40</v>
      </c>
      <c r="E163" s="25" t="s">
        <v>28</v>
      </c>
      <c r="F163" s="25">
        <v>361</v>
      </c>
      <c r="G163" s="25" t="str">
        <f>VLOOKUP(F163,'[2]Cod. SICOP-SIGMA'!$D:$E,2,FALSE)</f>
        <v>AGEFIS</v>
      </c>
      <c r="H163" s="35">
        <v>295</v>
      </c>
      <c r="I163" s="26">
        <v>0</v>
      </c>
      <c r="J163" s="26">
        <f t="shared" si="5"/>
        <v>147.5</v>
      </c>
    </row>
    <row r="164" spans="1:10" s="27" customFormat="1" ht="25.5" customHeight="1" x14ac:dyDescent="0.2">
      <c r="A164" s="25" t="s">
        <v>39</v>
      </c>
      <c r="B164" s="25" t="str">
        <f>Tabela1[[#This Row],[Código do Material]]&amp;" - "&amp;Tabela1[[#This Row],[Cod. SICOP]]</f>
        <v>3.3.90.30.24.01.0006.000003-01 - 98</v>
      </c>
      <c r="C164" s="25" t="str">
        <f t="shared" si="4"/>
        <v>CIMENTO PORTLAND</v>
      </c>
      <c r="D164" s="25" t="s">
        <v>40</v>
      </c>
      <c r="E164" s="25" t="s">
        <v>28</v>
      </c>
      <c r="F164" s="25">
        <v>98</v>
      </c>
      <c r="G164" s="25" t="str">
        <f>VLOOKUP(F164,'[2]Cod. SICOP-SIGMA'!$D:$E,2,FALSE)</f>
        <v>DFTRANS</v>
      </c>
      <c r="H164" s="35">
        <v>0</v>
      </c>
      <c r="I164" s="26">
        <v>802</v>
      </c>
      <c r="J164" s="26">
        <f t="shared" si="5"/>
        <v>401</v>
      </c>
    </row>
    <row r="165" spans="1:10" s="27" customFormat="1" ht="25.5" customHeight="1" x14ac:dyDescent="0.2">
      <c r="A165" s="25" t="s">
        <v>39</v>
      </c>
      <c r="B165" s="25" t="str">
        <f>Tabela1[[#This Row],[Código do Material]]&amp;" - "&amp;Tabela1[[#This Row],[Cod. SICOP]]</f>
        <v>3.3.90.30.24.01.0006.000003-01 - 72</v>
      </c>
      <c r="C165" s="25" t="str">
        <f t="shared" si="4"/>
        <v>CIMENTO PORTLAND</v>
      </c>
      <c r="D165" s="25" t="s">
        <v>40</v>
      </c>
      <c r="E165" s="25" t="s">
        <v>28</v>
      </c>
      <c r="F165" s="25">
        <v>72</v>
      </c>
      <c r="G165" s="25" t="str">
        <f>VLOOKUP(F165,'[2]Cod. SICOP-SIGMA'!$D:$E,2,FALSE)</f>
        <v>EMATER</v>
      </c>
      <c r="H165" s="35">
        <v>40</v>
      </c>
      <c r="I165" s="26">
        <v>0</v>
      </c>
      <c r="J165" s="26">
        <f t="shared" si="5"/>
        <v>20</v>
      </c>
    </row>
    <row r="166" spans="1:10" s="27" customFormat="1" ht="25.5" customHeight="1" x14ac:dyDescent="0.2">
      <c r="A166" s="25" t="s">
        <v>39</v>
      </c>
      <c r="B166" s="25" t="str">
        <f>Tabela1[[#This Row],[Código do Material]]&amp;" - "&amp;Tabela1[[#This Row],[Cod. SICOP]]</f>
        <v>3.3.90.30.24.01.0006.000003-01 - 196</v>
      </c>
      <c r="C166" s="25" t="str">
        <f t="shared" si="4"/>
        <v>CIMENTO PORTLAND</v>
      </c>
      <c r="D166" s="25" t="s">
        <v>40</v>
      </c>
      <c r="E166" s="25" t="s">
        <v>28</v>
      </c>
      <c r="F166" s="25">
        <v>196</v>
      </c>
      <c r="G166" s="25" t="str">
        <f>VLOOKUP(F166,'[2]Cod. SICOP-SIGMA'!$D:$E,2,FALSE)</f>
        <v>FJZB</v>
      </c>
      <c r="H166" s="35">
        <v>715</v>
      </c>
      <c r="I166" s="26">
        <v>2218</v>
      </c>
      <c r="J166" s="26">
        <f t="shared" si="5"/>
        <v>1466.5</v>
      </c>
    </row>
    <row r="167" spans="1:10" s="27" customFormat="1" ht="25.5" customHeight="1" x14ac:dyDescent="0.2">
      <c r="A167" s="25" t="s">
        <v>39</v>
      </c>
      <c r="B167" s="25" t="str">
        <f>Tabela1[[#This Row],[Código do Material]]&amp;" - "&amp;Tabela1[[#This Row],[Cod. SICOP]]</f>
        <v>3.3.90.30.24.01.0006.000003-01 - 56</v>
      </c>
      <c r="C167" s="25" t="str">
        <f t="shared" si="4"/>
        <v>CIMENTO PORTLAND</v>
      </c>
      <c r="D167" s="25" t="s">
        <v>40</v>
      </c>
      <c r="E167" s="25" t="s">
        <v>28</v>
      </c>
      <c r="F167" s="25">
        <v>56</v>
      </c>
      <c r="G167" s="25" t="str">
        <f>VLOOKUP(F167,'[2]Cod. SICOP-SIGMA'!$D:$E,2,FALSE)</f>
        <v>FUNAP</v>
      </c>
      <c r="H167" s="35">
        <v>25</v>
      </c>
      <c r="I167" s="26">
        <v>2</v>
      </c>
      <c r="J167" s="26">
        <f t="shared" si="5"/>
        <v>13.5</v>
      </c>
    </row>
    <row r="168" spans="1:10" s="27" customFormat="1" ht="25.5" customHeight="1" x14ac:dyDescent="0.2">
      <c r="A168" s="25" t="s">
        <v>39</v>
      </c>
      <c r="B168" s="25" t="str">
        <f>Tabela1[[#This Row],[Código do Material]]&amp;" - "&amp;Tabela1[[#This Row],[Cod. SICOP]]</f>
        <v>3.3.90.30.24.01.0006.000003-01 - 391</v>
      </c>
      <c r="C168" s="25" t="str">
        <f t="shared" si="4"/>
        <v>CIMENTO PORTLAND</v>
      </c>
      <c r="D168" s="25" t="s">
        <v>40</v>
      </c>
      <c r="E168" s="25" t="s">
        <v>28</v>
      </c>
      <c r="F168" s="25">
        <v>391</v>
      </c>
      <c r="G168" s="25" t="str">
        <f>VLOOKUP(F168,'[2]Cod. SICOP-SIGMA'!$D:$E,2,FALSE)</f>
        <v>IBRAM</v>
      </c>
      <c r="H168" s="35">
        <v>1</v>
      </c>
      <c r="I168" s="26">
        <v>15</v>
      </c>
      <c r="J168" s="26">
        <f t="shared" si="5"/>
        <v>8</v>
      </c>
    </row>
    <row r="169" spans="1:10" s="27" customFormat="1" ht="25.5" customHeight="1" x14ac:dyDescent="0.2">
      <c r="A169" s="25" t="s">
        <v>39</v>
      </c>
      <c r="B169" s="25" t="str">
        <f>Tabela1[[#This Row],[Código do Material]]&amp;" - "&amp;Tabela1[[#This Row],[Cod. SICOP]]</f>
        <v>3.3.90.30.24.01.0006.000003-01 - 195</v>
      </c>
      <c r="C169" s="25" t="str">
        <f t="shared" si="4"/>
        <v>CIMENTO PORTLAND</v>
      </c>
      <c r="D169" s="25" t="s">
        <v>40</v>
      </c>
      <c r="E169" s="25" t="s">
        <v>28</v>
      </c>
      <c r="F169" s="25">
        <v>195</v>
      </c>
      <c r="G169" s="25" t="str">
        <f>VLOOKUP(F169,'[2]Cod. SICOP-SIGMA'!$D:$E,2,FALSE)</f>
        <v>JBB</v>
      </c>
      <c r="H169" s="35">
        <v>38</v>
      </c>
      <c r="I169" s="26">
        <v>180</v>
      </c>
      <c r="J169" s="26">
        <f t="shared" si="5"/>
        <v>109</v>
      </c>
    </row>
    <row r="170" spans="1:10" s="27" customFormat="1" ht="25.5" customHeight="1" x14ac:dyDescent="0.2">
      <c r="A170" s="25" t="s">
        <v>39</v>
      </c>
      <c r="B170" s="25" t="str">
        <f>Tabela1[[#This Row],[Código do Material]]&amp;" - "&amp;Tabela1[[#This Row],[Cod. SICOP]]</f>
        <v>3.3.90.30.24.01.0006.000003-01 - 112</v>
      </c>
      <c r="C170" s="25" t="str">
        <f t="shared" si="4"/>
        <v>CIMENTO PORTLAND</v>
      </c>
      <c r="D170" s="25" t="s">
        <v>40</v>
      </c>
      <c r="E170" s="25" t="s">
        <v>28</v>
      </c>
      <c r="F170" s="25">
        <v>112</v>
      </c>
      <c r="G170" s="25" t="str">
        <f>VLOOKUP(F170,'[2]Cod. SICOP-SIGMA'!$D:$E,2,FALSE)</f>
        <v>NOVACAP</v>
      </c>
      <c r="H170" s="35">
        <v>4422</v>
      </c>
      <c r="I170" s="26">
        <v>4444</v>
      </c>
      <c r="J170" s="26">
        <f t="shared" si="5"/>
        <v>4433</v>
      </c>
    </row>
    <row r="171" spans="1:10" s="27" customFormat="1" ht="25.5" customHeight="1" x14ac:dyDescent="0.2">
      <c r="A171" s="25" t="s">
        <v>39</v>
      </c>
      <c r="B171" s="25" t="str">
        <f>Tabela1[[#This Row],[Código do Material]]&amp;" - "&amp;Tabela1[[#This Row],[Cod. SICOP]]</f>
        <v>3.3.90.30.24.01.0006.000003-01 - 54</v>
      </c>
      <c r="C171" s="25" t="str">
        <f t="shared" si="4"/>
        <v>CIMENTO PORTLAND</v>
      </c>
      <c r="D171" s="25" t="s">
        <v>40</v>
      </c>
      <c r="E171" s="25" t="s">
        <v>28</v>
      </c>
      <c r="F171" s="25">
        <v>54</v>
      </c>
      <c r="G171" s="25" t="str">
        <f>VLOOKUP(F171,'[2]Cod. SICOP-SIGMA'!$D:$E,2,FALSE)</f>
        <v>PMDF</v>
      </c>
      <c r="H171" s="35">
        <v>0</v>
      </c>
      <c r="I171" s="26">
        <v>95</v>
      </c>
      <c r="J171" s="26">
        <f t="shared" si="5"/>
        <v>47.5</v>
      </c>
    </row>
    <row r="172" spans="1:10" s="27" customFormat="1" ht="25.5" customHeight="1" x14ac:dyDescent="0.2">
      <c r="A172" s="25" t="s">
        <v>39</v>
      </c>
      <c r="B172" s="25" t="str">
        <f>Tabela1[[#This Row],[Código do Material]]&amp;" - "&amp;Tabela1[[#This Row],[Cod. SICOP]]</f>
        <v>3.3.90.30.24.01.0006.000003-01 - 136</v>
      </c>
      <c r="C172" s="25" t="str">
        <f t="shared" si="4"/>
        <v>CIMENTO PORTLAND</v>
      </c>
      <c r="D172" s="25" t="s">
        <v>40</v>
      </c>
      <c r="E172" s="25" t="s">
        <v>28</v>
      </c>
      <c r="F172" s="25">
        <v>136</v>
      </c>
      <c r="G172" s="25" t="str">
        <f>VLOOKUP(F172,'[2]Cod. SICOP-SIGMA'!$D:$E,2,FALSE)</f>
        <v>BANDEIR RA VIII</v>
      </c>
      <c r="H172" s="35">
        <v>0</v>
      </c>
      <c r="I172" s="26">
        <v>200</v>
      </c>
      <c r="J172" s="26">
        <f t="shared" si="5"/>
        <v>100</v>
      </c>
    </row>
    <row r="173" spans="1:10" s="27" customFormat="1" ht="25.5" customHeight="1" x14ac:dyDescent="0.2">
      <c r="A173" s="25" t="s">
        <v>39</v>
      </c>
      <c r="B173" s="25" t="str">
        <f>Tabela1[[#This Row],[Código do Material]]&amp;" - "&amp;Tabela1[[#This Row],[Cod. SICOP]]</f>
        <v>3.3.90.30.24.01.0006.000003-01 - 133</v>
      </c>
      <c r="C173" s="25" t="str">
        <f t="shared" si="4"/>
        <v>CIMENTO PORTLAND</v>
      </c>
      <c r="D173" s="25" t="s">
        <v>40</v>
      </c>
      <c r="E173" s="25" t="s">
        <v>28</v>
      </c>
      <c r="F173" s="25">
        <v>133</v>
      </c>
      <c r="G173" s="25" t="str">
        <f>VLOOKUP(F173,'[2]Cod. SICOP-SIGMA'!$D:$E,2,FALSE)</f>
        <v>BRAZLAND RA IV</v>
      </c>
      <c r="H173" s="35">
        <v>95</v>
      </c>
      <c r="I173" s="26">
        <v>292</v>
      </c>
      <c r="J173" s="26">
        <f t="shared" si="5"/>
        <v>193.5</v>
      </c>
    </row>
    <row r="174" spans="1:10" s="27" customFormat="1" ht="25.5" customHeight="1" x14ac:dyDescent="0.2">
      <c r="A174" s="25" t="s">
        <v>39</v>
      </c>
      <c r="B174" s="25" t="str">
        <f>Tabela1[[#This Row],[Código do Material]]&amp;" - "&amp;Tabela1[[#This Row],[Cod. SICOP]]</f>
        <v>3.3.90.30.24.01.0006.000003-01 - 147</v>
      </c>
      <c r="C174" s="25" t="str">
        <f t="shared" si="4"/>
        <v>CIMENTO PORTLAND</v>
      </c>
      <c r="D174" s="25" t="s">
        <v>40</v>
      </c>
      <c r="E174" s="25" t="s">
        <v>28</v>
      </c>
      <c r="F174" s="25">
        <v>147</v>
      </c>
      <c r="G174" s="25" t="str">
        <f>VLOOKUP(F174,'[2]Cod. SICOP-SIGMA'!$D:$E,2,FALSE)</f>
        <v>CANDANGO RA XIX</v>
      </c>
      <c r="H174" s="35">
        <v>0</v>
      </c>
      <c r="I174" s="26">
        <v>140</v>
      </c>
      <c r="J174" s="26">
        <f t="shared" si="5"/>
        <v>70</v>
      </c>
    </row>
    <row r="175" spans="1:10" s="27" customFormat="1" ht="25.5" customHeight="1" x14ac:dyDescent="0.2">
      <c r="A175" s="25" t="s">
        <v>39</v>
      </c>
      <c r="B175" s="25" t="str">
        <f>Tabela1[[#This Row],[Código do Material]]&amp;" - "&amp;Tabela1[[#This Row],[Cod. SICOP]]</f>
        <v>3.3.90.30.24.01.0006.000003-01 - 138</v>
      </c>
      <c r="C175" s="25" t="str">
        <f t="shared" si="4"/>
        <v>CIMENTO PORTLAND</v>
      </c>
      <c r="D175" s="25" t="s">
        <v>40</v>
      </c>
      <c r="E175" s="25" t="s">
        <v>28</v>
      </c>
      <c r="F175" s="25">
        <v>138</v>
      </c>
      <c r="G175" s="25" t="str">
        <f>VLOOKUP(F175,'[2]Cod. SICOP-SIGMA'!$D:$E,2,FALSE)</f>
        <v>CEILANDIA RA IX</v>
      </c>
      <c r="H175" s="35">
        <v>123</v>
      </c>
      <c r="I175" s="26">
        <v>211</v>
      </c>
      <c r="J175" s="26">
        <f t="shared" si="5"/>
        <v>167</v>
      </c>
    </row>
    <row r="176" spans="1:10" s="27" customFormat="1" ht="25.5" customHeight="1" x14ac:dyDescent="0.2">
      <c r="A176" s="25" t="s">
        <v>39</v>
      </c>
      <c r="B176" s="25" t="str">
        <f>Tabela1[[#This Row],[Código do Material]]&amp;" - "&amp;Tabela1[[#This Row],[Cod. SICOP]]</f>
        <v>3.3.90.30.24.01.0006.000003-01 - 139</v>
      </c>
      <c r="C176" s="25" t="str">
        <f t="shared" si="4"/>
        <v>CIMENTO PORTLAND</v>
      </c>
      <c r="D176" s="25" t="s">
        <v>40</v>
      </c>
      <c r="E176" s="25" t="s">
        <v>28</v>
      </c>
      <c r="F176" s="25">
        <v>139</v>
      </c>
      <c r="G176" s="25" t="str">
        <f>VLOOKUP(F176,'[2]Cod. SICOP-SIGMA'!$D:$E,2,FALSE)</f>
        <v>CRUZEIRO RA XI</v>
      </c>
      <c r="H176" s="35">
        <v>100</v>
      </c>
      <c r="I176" s="26">
        <v>250</v>
      </c>
      <c r="J176" s="26">
        <f t="shared" si="5"/>
        <v>175</v>
      </c>
    </row>
    <row r="177" spans="1:10" s="27" customFormat="1" ht="25.5" customHeight="1" x14ac:dyDescent="0.2">
      <c r="A177" s="25" t="s">
        <v>39</v>
      </c>
      <c r="B177" s="25" t="str">
        <f>Tabela1[[#This Row],[Código do Material]]&amp;" - "&amp;Tabela1[[#This Row],[Cod. SICOP]]</f>
        <v>3.3.90.30.24.01.0006.000003-01 - 367</v>
      </c>
      <c r="C177" s="25" t="str">
        <f t="shared" si="4"/>
        <v>CIMENTO PORTLAND</v>
      </c>
      <c r="D177" s="25" t="s">
        <v>40</v>
      </c>
      <c r="E177" s="25" t="s">
        <v>28</v>
      </c>
      <c r="F177" s="25">
        <v>367</v>
      </c>
      <c r="G177" s="25" t="str">
        <f>VLOOKUP(F177,'[2]Cod. SICOP-SIGMA'!$D:$E,2,FALSE)</f>
        <v>FERCAL RA XXXI</v>
      </c>
      <c r="H177" s="35">
        <v>97</v>
      </c>
      <c r="I177" s="26">
        <v>2040</v>
      </c>
      <c r="J177" s="26">
        <f t="shared" si="5"/>
        <v>1068.5</v>
      </c>
    </row>
    <row r="178" spans="1:10" s="27" customFormat="1" ht="25.5" customHeight="1" x14ac:dyDescent="0.2">
      <c r="A178" s="25" t="s">
        <v>39</v>
      </c>
      <c r="B178" s="25" t="str">
        <f>Tabela1[[#This Row],[Código do Material]]&amp;" - "&amp;Tabela1[[#This Row],[Cod. SICOP]]</f>
        <v>3.3.90.30.24.01.0006.000003-01 - 131</v>
      </c>
      <c r="C178" s="25" t="str">
        <f t="shared" si="4"/>
        <v>CIMENTO PORTLAND</v>
      </c>
      <c r="D178" s="25" t="s">
        <v>40</v>
      </c>
      <c r="E178" s="25" t="s">
        <v>28</v>
      </c>
      <c r="F178" s="25">
        <v>131</v>
      </c>
      <c r="G178" s="25" t="str">
        <f>VLOOKUP(F178,'[2]Cod. SICOP-SIGMA'!$D:$E,2,FALSE)</f>
        <v>GAMA RA II</v>
      </c>
      <c r="H178" s="35">
        <v>50</v>
      </c>
      <c r="I178" s="26">
        <v>2180</v>
      </c>
      <c r="J178" s="26">
        <f t="shared" si="5"/>
        <v>1115</v>
      </c>
    </row>
    <row r="179" spans="1:10" s="27" customFormat="1" ht="25.5" customHeight="1" x14ac:dyDescent="0.2">
      <c r="A179" s="25" t="s">
        <v>39</v>
      </c>
      <c r="B179" s="25" t="str">
        <f>Tabela1[[#This Row],[Código do Material]]&amp;" - "&amp;Tabela1[[#This Row],[Cod. SICOP]]</f>
        <v>3.3.90.30.24.01.0006.000003-01 - 137</v>
      </c>
      <c r="C179" s="25" t="str">
        <f t="shared" si="4"/>
        <v>CIMENTO PORTLAND</v>
      </c>
      <c r="D179" s="25" t="s">
        <v>40</v>
      </c>
      <c r="E179" s="25" t="s">
        <v>28</v>
      </c>
      <c r="F179" s="25">
        <v>137</v>
      </c>
      <c r="G179" s="25" t="str">
        <f>VLOOKUP(F179,'[2]Cod. SICOP-SIGMA'!$D:$E,2,FALSE)</f>
        <v>GUARA RA X</v>
      </c>
      <c r="H179" s="35">
        <v>550</v>
      </c>
      <c r="I179" s="26">
        <v>400</v>
      </c>
      <c r="J179" s="26">
        <f t="shared" si="5"/>
        <v>475</v>
      </c>
    </row>
    <row r="180" spans="1:10" s="27" customFormat="1" ht="25.5" customHeight="1" x14ac:dyDescent="0.2">
      <c r="A180" s="25" t="s">
        <v>39</v>
      </c>
      <c r="B180" s="25" t="str">
        <f>Tabela1[[#This Row],[Código do Material]]&amp;" - "&amp;Tabela1[[#This Row],[Cod. SICOP]]</f>
        <v>3.3.90.30.24.01.0006.000003-01 - 149</v>
      </c>
      <c r="C180" s="25" t="str">
        <f t="shared" si="4"/>
        <v>CIMENTO PORTLAND</v>
      </c>
      <c r="D180" s="25" t="s">
        <v>40</v>
      </c>
      <c r="E180" s="25" t="s">
        <v>28</v>
      </c>
      <c r="F180" s="25">
        <v>149</v>
      </c>
      <c r="G180" s="25" t="str">
        <f>VLOOKUP(F180,'[2]Cod. SICOP-SIGMA'!$D:$E,2,FALSE)</f>
        <v>LAGO N RA XVIII</v>
      </c>
      <c r="H180" s="35">
        <v>0</v>
      </c>
      <c r="I180" s="26">
        <v>75</v>
      </c>
      <c r="J180" s="26">
        <f t="shared" si="5"/>
        <v>37.5</v>
      </c>
    </row>
    <row r="181" spans="1:10" s="27" customFormat="1" ht="25.5" customHeight="1" x14ac:dyDescent="0.2">
      <c r="A181" s="25" t="s">
        <v>39</v>
      </c>
      <c r="B181" s="25" t="str">
        <f>Tabela1[[#This Row],[Código do Material]]&amp;" - "&amp;Tabela1[[#This Row],[Cod. SICOP]]</f>
        <v>3.3.90.30.24.01.0006.000003-01 - 146</v>
      </c>
      <c r="C181" s="25" t="str">
        <f t="shared" si="4"/>
        <v>CIMENTO PORTLAND</v>
      </c>
      <c r="D181" s="25" t="s">
        <v>40</v>
      </c>
      <c r="E181" s="25" t="s">
        <v>28</v>
      </c>
      <c r="F181" s="25">
        <v>146</v>
      </c>
      <c r="G181" s="25" t="str">
        <f>VLOOKUP(F181,'[2]Cod. SICOP-SIGMA'!$D:$E,2,FALSE)</f>
        <v>LAGO SUL RA XVI</v>
      </c>
      <c r="H181" s="35">
        <v>0</v>
      </c>
      <c r="I181" s="26">
        <v>300</v>
      </c>
      <c r="J181" s="26">
        <f t="shared" si="5"/>
        <v>150</v>
      </c>
    </row>
    <row r="182" spans="1:10" s="27" customFormat="1" ht="25.5" customHeight="1" x14ac:dyDescent="0.2">
      <c r="A182" s="25" t="s">
        <v>39</v>
      </c>
      <c r="B182" s="25" t="str">
        <f>Tabela1[[#This Row],[Código do Material]]&amp;" - "&amp;Tabela1[[#This Row],[Cod. SICOP]]</f>
        <v>3.3.90.30.24.01.0006.000003-01 - 140</v>
      </c>
      <c r="C182" s="25" t="str">
        <f t="shared" si="4"/>
        <v>CIMENTO PORTLAND</v>
      </c>
      <c r="D182" s="25" t="s">
        <v>40</v>
      </c>
      <c r="E182" s="25" t="s">
        <v>28</v>
      </c>
      <c r="F182" s="25">
        <v>140</v>
      </c>
      <c r="G182" s="25" t="str">
        <f>VLOOKUP(F182,'[2]Cod. SICOP-SIGMA'!$D:$E,2,FALSE)</f>
        <v>PARANOA RA VII</v>
      </c>
      <c r="H182" s="35">
        <v>40</v>
      </c>
      <c r="I182" s="26">
        <v>0</v>
      </c>
      <c r="J182" s="26">
        <f t="shared" si="5"/>
        <v>20</v>
      </c>
    </row>
    <row r="183" spans="1:10" s="27" customFormat="1" ht="25.5" customHeight="1" x14ac:dyDescent="0.2">
      <c r="A183" s="25" t="s">
        <v>39</v>
      </c>
      <c r="B183" s="25" t="str">
        <f>Tabela1[[#This Row],[Código do Material]]&amp;" - "&amp;Tabela1[[#This Row],[Cod. SICOP]]</f>
        <v>3.3.90.30.24.01.0006.000003-01 - 305</v>
      </c>
      <c r="C183" s="25" t="str">
        <f t="shared" si="4"/>
        <v>CIMENTO PORTLAND</v>
      </c>
      <c r="D183" s="25" t="s">
        <v>40</v>
      </c>
      <c r="E183" s="25" t="s">
        <v>28</v>
      </c>
      <c r="F183" s="25">
        <v>305</v>
      </c>
      <c r="G183" s="25" t="str">
        <f>VLOOKUP(F183,'[2]Cod. SICOP-SIGMA'!$D:$E,2,FALSE)</f>
        <v>PARK WAY RA XXIV</v>
      </c>
      <c r="H183" s="35">
        <v>200</v>
      </c>
      <c r="I183" s="26">
        <v>25</v>
      </c>
      <c r="J183" s="26">
        <f t="shared" si="5"/>
        <v>112.5</v>
      </c>
    </row>
    <row r="184" spans="1:10" s="27" customFormat="1" ht="25.5" customHeight="1" x14ac:dyDescent="0.2">
      <c r="A184" s="25" t="s">
        <v>39</v>
      </c>
      <c r="B184" s="25" t="str">
        <f>Tabela1[[#This Row],[Código do Material]]&amp;" - "&amp;Tabela1[[#This Row],[Cod. SICOP]]</f>
        <v>3.3.90.30.24.01.0006.000003-01 - 135</v>
      </c>
      <c r="C184" s="25" t="str">
        <f t="shared" si="4"/>
        <v>CIMENTO PORTLAND</v>
      </c>
      <c r="D184" s="25" t="s">
        <v>40</v>
      </c>
      <c r="E184" s="25" t="s">
        <v>28</v>
      </c>
      <c r="F184" s="25">
        <v>135</v>
      </c>
      <c r="G184" s="25" t="str">
        <f>VLOOKUP(F184,'[2]Cod. SICOP-SIGMA'!$D:$E,2,FALSE)</f>
        <v>PLANALT RA VI</v>
      </c>
      <c r="H184" s="35">
        <v>0</v>
      </c>
      <c r="I184" s="26">
        <v>140</v>
      </c>
      <c r="J184" s="26">
        <f t="shared" si="5"/>
        <v>70</v>
      </c>
    </row>
    <row r="185" spans="1:10" s="27" customFormat="1" ht="25.5" customHeight="1" x14ac:dyDescent="0.2">
      <c r="A185" s="25" t="s">
        <v>39</v>
      </c>
      <c r="B185" s="25" t="str">
        <f>Tabela1[[#This Row],[Código do Material]]&amp;" - "&amp;Tabela1[[#This Row],[Cod. SICOP]]</f>
        <v>3.3.90.30.24.01.0006.000003-01 - 145</v>
      </c>
      <c r="C185" s="25" t="str">
        <f t="shared" si="4"/>
        <v>CIMENTO PORTLAND</v>
      </c>
      <c r="D185" s="25" t="s">
        <v>40</v>
      </c>
      <c r="E185" s="25" t="s">
        <v>28</v>
      </c>
      <c r="F185" s="25">
        <v>145</v>
      </c>
      <c r="G185" s="25" t="str">
        <f>VLOOKUP(F185,'[2]Cod. SICOP-SIGMA'!$D:$E,2,FALSE)</f>
        <v>REC EMAS RA XV</v>
      </c>
      <c r="H185" s="35">
        <v>80</v>
      </c>
      <c r="I185" s="26">
        <v>400</v>
      </c>
      <c r="J185" s="26">
        <f t="shared" si="5"/>
        <v>240</v>
      </c>
    </row>
    <row r="186" spans="1:10" s="27" customFormat="1" ht="25.5" customHeight="1" x14ac:dyDescent="0.2">
      <c r="A186" s="25" t="s">
        <v>39</v>
      </c>
      <c r="B186" s="25" t="str">
        <f>Tabela1[[#This Row],[Código do Material]]&amp;" - "&amp;Tabela1[[#This Row],[Cod. SICOP]]</f>
        <v>3.3.90.30.24.01.0006.000003-01 - 148</v>
      </c>
      <c r="C186" s="25" t="str">
        <f t="shared" si="4"/>
        <v>CIMENTO PORTLAND</v>
      </c>
      <c r="D186" s="25" t="s">
        <v>40</v>
      </c>
      <c r="E186" s="25" t="s">
        <v>28</v>
      </c>
      <c r="F186" s="25">
        <v>148</v>
      </c>
      <c r="G186" s="25" t="str">
        <f>VLOOKUP(F186,'[2]Cod. SICOP-SIGMA'!$D:$E,2,FALSE)</f>
        <v>RIACHO F 1 RA XVII</v>
      </c>
      <c r="H186" s="35">
        <v>75</v>
      </c>
      <c r="I186" s="26">
        <v>0</v>
      </c>
      <c r="J186" s="26">
        <f t="shared" si="5"/>
        <v>37.5</v>
      </c>
    </row>
    <row r="187" spans="1:10" s="27" customFormat="1" ht="25.5" customHeight="1" x14ac:dyDescent="0.2">
      <c r="A187" s="25" t="s">
        <v>39</v>
      </c>
      <c r="B187" s="25" t="str">
        <f>Tabela1[[#This Row],[Código do Material]]&amp;" - "&amp;Tabela1[[#This Row],[Cod. SICOP]]</f>
        <v>3.3.90.30.24.01.0006.000003-01 - 301</v>
      </c>
      <c r="C187" s="25" t="str">
        <f t="shared" si="4"/>
        <v>CIMENTO PORTLAND</v>
      </c>
      <c r="D187" s="25" t="s">
        <v>40</v>
      </c>
      <c r="E187" s="25" t="s">
        <v>28</v>
      </c>
      <c r="F187" s="25">
        <v>301</v>
      </c>
      <c r="G187" s="25" t="str">
        <f>VLOOKUP(F187,'[2]Cod. SICOP-SIGMA'!$D:$E,2,FALSE)</f>
        <v>RIACHO F 2 RA XXI</v>
      </c>
      <c r="H187" s="35">
        <v>80</v>
      </c>
      <c r="I187" s="26">
        <v>0</v>
      </c>
      <c r="J187" s="26">
        <f t="shared" si="5"/>
        <v>40</v>
      </c>
    </row>
    <row r="188" spans="1:10" s="27" customFormat="1" ht="25.5" customHeight="1" x14ac:dyDescent="0.2">
      <c r="A188" s="25" t="s">
        <v>39</v>
      </c>
      <c r="B188" s="25" t="str">
        <f>Tabela1[[#This Row],[Código do Material]]&amp;" - "&amp;Tabela1[[#This Row],[Cod. SICOP]]</f>
        <v>3.3.90.30.24.01.0006.000003-01 - 148</v>
      </c>
      <c r="C188" s="25" t="str">
        <f t="shared" si="4"/>
        <v>CIMENTO PORTLAND</v>
      </c>
      <c r="D188" s="25" t="s">
        <v>40</v>
      </c>
      <c r="E188" s="25" t="s">
        <v>28</v>
      </c>
      <c r="F188" s="25">
        <v>148</v>
      </c>
      <c r="G188" s="25" t="str">
        <f>VLOOKUP(F188,'[2]Cod. SICOP-SIGMA'!$D:$E,2,FALSE)</f>
        <v>RIACHO F 1 RA XVII</v>
      </c>
      <c r="H188" s="35">
        <v>0</v>
      </c>
      <c r="I188" s="26">
        <v>35</v>
      </c>
      <c r="J188" s="26">
        <f t="shared" si="5"/>
        <v>17.5</v>
      </c>
    </row>
    <row r="189" spans="1:10" s="27" customFormat="1" ht="25.5" customHeight="1" x14ac:dyDescent="0.2">
      <c r="A189" s="25" t="s">
        <v>39</v>
      </c>
      <c r="B189" s="25" t="str">
        <f>Tabela1[[#This Row],[Código do Material]]&amp;" - "&amp;Tabela1[[#This Row],[Cod. SICOP]]</f>
        <v>3.3.90.30.24.01.0006.000003-01 - 143</v>
      </c>
      <c r="C189" s="25" t="str">
        <f t="shared" si="4"/>
        <v>CIMENTO PORTLAND</v>
      </c>
      <c r="D189" s="25" t="s">
        <v>40</v>
      </c>
      <c r="E189" s="25" t="s">
        <v>28</v>
      </c>
      <c r="F189" s="25">
        <v>143</v>
      </c>
      <c r="G189" s="25" t="str">
        <f>VLOOKUP(F189,'[2]Cod. SICOP-SIGMA'!$D:$E,2,FALSE)</f>
        <v>STA MA RA XIII</v>
      </c>
      <c r="H189" s="35">
        <v>305</v>
      </c>
      <c r="I189" s="26">
        <v>0</v>
      </c>
      <c r="J189" s="26">
        <f t="shared" si="5"/>
        <v>152.5</v>
      </c>
    </row>
    <row r="190" spans="1:10" s="27" customFormat="1" ht="25.5" customHeight="1" x14ac:dyDescent="0.2">
      <c r="A190" s="25" t="s">
        <v>39</v>
      </c>
      <c r="B190" s="25" t="str">
        <f>Tabela1[[#This Row],[Código do Material]]&amp;" - "&amp;Tabela1[[#This Row],[Cod. SICOP]]</f>
        <v>3.3.90.30.24.01.0006.000003-01 - 306</v>
      </c>
      <c r="C190" s="25" t="str">
        <f t="shared" si="4"/>
        <v>CIMENTO PORTLAND</v>
      </c>
      <c r="D190" s="25" t="s">
        <v>40</v>
      </c>
      <c r="E190" s="25" t="s">
        <v>28</v>
      </c>
      <c r="F190" s="25">
        <v>306</v>
      </c>
      <c r="G190" s="25" t="str">
        <f>VLOOKUP(F190,'[2]Cod. SICOP-SIGMA'!$D:$E,2,FALSE)</f>
        <v>SCIA RA XXV</v>
      </c>
      <c r="H190" s="35">
        <v>0</v>
      </c>
      <c r="I190" s="26">
        <v>100</v>
      </c>
      <c r="J190" s="26">
        <f t="shared" si="5"/>
        <v>50</v>
      </c>
    </row>
    <row r="191" spans="1:10" s="27" customFormat="1" ht="25.5" customHeight="1" x14ac:dyDescent="0.2">
      <c r="A191" s="25" t="s">
        <v>39</v>
      </c>
      <c r="B191" s="25" t="str">
        <f>Tabela1[[#This Row],[Código do Material]]&amp;" - "&amp;Tabela1[[#This Row],[Cod. SICOP]]</f>
        <v>3.3.90.30.24.01.0006.000003-01 - 309</v>
      </c>
      <c r="C191" s="25" t="str">
        <f t="shared" si="4"/>
        <v>CIMENTO PORTLAND</v>
      </c>
      <c r="D191" s="25" t="s">
        <v>40</v>
      </c>
      <c r="E191" s="25" t="s">
        <v>28</v>
      </c>
      <c r="F191" s="25">
        <v>309</v>
      </c>
      <c r="G191" s="25" t="str">
        <f>VLOOKUP(F191,'[2]Cod. SICOP-SIGMA'!$D:$E,2,FALSE)</f>
        <v>SIA RA XXIX</v>
      </c>
      <c r="H191" s="35">
        <v>20</v>
      </c>
      <c r="I191" s="26">
        <v>0</v>
      </c>
      <c r="J191" s="26">
        <f t="shared" si="5"/>
        <v>10</v>
      </c>
    </row>
    <row r="192" spans="1:10" s="27" customFormat="1" ht="25.5" customHeight="1" x14ac:dyDescent="0.2">
      <c r="A192" s="25" t="s">
        <v>39</v>
      </c>
      <c r="B192" s="25" t="str">
        <f>Tabela1[[#This Row],[Código do Material]]&amp;" - "&amp;Tabela1[[#This Row],[Cod. SICOP]]</f>
        <v>3.3.90.30.24.01.0006.000003-01 - 134</v>
      </c>
      <c r="C192" s="25" t="str">
        <f t="shared" si="4"/>
        <v>CIMENTO PORTLAND</v>
      </c>
      <c r="D192" s="25" t="s">
        <v>40</v>
      </c>
      <c r="E192" s="25" t="s">
        <v>28</v>
      </c>
      <c r="F192" s="25">
        <v>134</v>
      </c>
      <c r="G192" s="25" t="str">
        <f>VLOOKUP(F192,'[2]Cod. SICOP-SIGMA'!$D:$E,2,FALSE)</f>
        <v>SOBRADINHO RA V</v>
      </c>
      <c r="H192" s="35">
        <v>0</v>
      </c>
      <c r="I192" s="26">
        <v>200</v>
      </c>
      <c r="J192" s="26">
        <f t="shared" si="5"/>
        <v>100</v>
      </c>
    </row>
    <row r="193" spans="1:10" s="27" customFormat="1" ht="25.5" customHeight="1" x14ac:dyDescent="0.2">
      <c r="A193" s="25" t="s">
        <v>39</v>
      </c>
      <c r="B193" s="25" t="str">
        <f>Tabela1[[#This Row],[Código do Material]]&amp;" - "&amp;Tabela1[[#This Row],[Cod. SICOP]]</f>
        <v>3.3.90.30.24.01.0006.000003-01 - 304</v>
      </c>
      <c r="C193" s="25" t="str">
        <f t="shared" si="4"/>
        <v>CIMENTO PORTLAND</v>
      </c>
      <c r="D193" s="25" t="s">
        <v>40</v>
      </c>
      <c r="E193" s="25" t="s">
        <v>28</v>
      </c>
      <c r="F193" s="25">
        <v>304</v>
      </c>
      <c r="G193" s="25" t="str">
        <f>VLOOKUP(F193,'[2]Cod. SICOP-SIGMA'!$D:$E,2,FALSE)</f>
        <v>SOBRADINHO 2 RA XXVI</v>
      </c>
      <c r="H193" s="35">
        <v>30</v>
      </c>
      <c r="I193" s="26">
        <v>0</v>
      </c>
      <c r="J193" s="26">
        <f t="shared" si="5"/>
        <v>15</v>
      </c>
    </row>
    <row r="194" spans="1:10" s="27" customFormat="1" ht="25.5" customHeight="1" x14ac:dyDescent="0.2">
      <c r="A194" s="25" t="s">
        <v>39</v>
      </c>
      <c r="B194" s="25" t="str">
        <f>Tabela1[[#This Row],[Código do Material]]&amp;" - "&amp;Tabela1[[#This Row],[Cod. SICOP]]</f>
        <v>3.3.90.30.24.01.0006.000003-01 - 304</v>
      </c>
      <c r="C194" s="25" t="str">
        <f t="shared" ref="C194:C257" si="6">LEFT(D194,SEARCH(",",D194)-1)</f>
        <v>CIMENTO PORTLAND</v>
      </c>
      <c r="D194" s="25" t="s">
        <v>40</v>
      </c>
      <c r="E194" s="25" t="s">
        <v>28</v>
      </c>
      <c r="F194" s="25">
        <v>304</v>
      </c>
      <c r="G194" s="25" t="str">
        <f>VLOOKUP(F194,'[2]Cod. SICOP-SIGMA'!$D:$E,2,FALSE)</f>
        <v>SOBRADINHO 2 RA XXVI</v>
      </c>
      <c r="H194" s="35">
        <v>0</v>
      </c>
      <c r="I194" s="26">
        <v>660</v>
      </c>
      <c r="J194" s="26">
        <f t="shared" ref="J194:J257" si="7">AVERAGE(H194:I194)</f>
        <v>330</v>
      </c>
    </row>
    <row r="195" spans="1:10" s="27" customFormat="1" ht="25.5" customHeight="1" x14ac:dyDescent="0.2">
      <c r="A195" s="25" t="s">
        <v>39</v>
      </c>
      <c r="B195" s="25" t="str">
        <f>Tabela1[[#This Row],[Código do Material]]&amp;" - "&amp;Tabela1[[#This Row],[Cod. SICOP]]</f>
        <v>3.3.90.30.24.01.0006.000003-01 - 302</v>
      </c>
      <c r="C195" s="25" t="str">
        <f t="shared" si="6"/>
        <v>CIMENTO PORTLAND</v>
      </c>
      <c r="D195" s="25" t="s">
        <v>40</v>
      </c>
      <c r="E195" s="25" t="s">
        <v>28</v>
      </c>
      <c r="F195" s="25">
        <v>302</v>
      </c>
      <c r="G195" s="25" t="str">
        <f>VLOOKUP(F195,'[2]Cod. SICOP-SIGMA'!$D:$E,2,FALSE)</f>
        <v>SUDOEST/OCT RA XXII</v>
      </c>
      <c r="H195" s="35">
        <v>50</v>
      </c>
      <c r="I195" s="26">
        <v>0</v>
      </c>
      <c r="J195" s="26">
        <f t="shared" si="7"/>
        <v>25</v>
      </c>
    </row>
    <row r="196" spans="1:10" s="27" customFormat="1" ht="25.5" customHeight="1" x14ac:dyDescent="0.2">
      <c r="A196" s="25" t="s">
        <v>39</v>
      </c>
      <c r="B196" s="25" t="str">
        <f>Tabela1[[#This Row],[Código do Material]]&amp;" - "&amp;Tabela1[[#This Row],[Cod. SICOP]]</f>
        <v>3.3.90.30.24.01.0006.000003-01 - 132</v>
      </c>
      <c r="C196" s="25" t="str">
        <f t="shared" si="6"/>
        <v>CIMENTO PORTLAND</v>
      </c>
      <c r="D196" s="25" t="s">
        <v>40</v>
      </c>
      <c r="E196" s="25" t="s">
        <v>28</v>
      </c>
      <c r="F196" s="25">
        <v>132</v>
      </c>
      <c r="G196" s="25" t="str">
        <f>VLOOKUP(F196,'[2]Cod. SICOP-SIGMA'!$D:$E,2,FALSE)</f>
        <v>TAGUA RA III</v>
      </c>
      <c r="H196" s="35">
        <v>1100</v>
      </c>
      <c r="I196" s="26">
        <v>0</v>
      </c>
      <c r="J196" s="26">
        <f t="shared" si="7"/>
        <v>550</v>
      </c>
    </row>
    <row r="197" spans="1:10" s="27" customFormat="1" ht="25.5" customHeight="1" x14ac:dyDescent="0.2">
      <c r="A197" s="25" t="s">
        <v>39</v>
      </c>
      <c r="B197" s="25" t="str">
        <f>Tabela1[[#This Row],[Código do Material]]&amp;" - "&amp;Tabela1[[#This Row],[Cod. SICOP]]</f>
        <v>3.3.90.30.24.01.0006.000003-01 - 366</v>
      </c>
      <c r="C197" s="25" t="str">
        <f t="shared" si="6"/>
        <v>CIMENTO PORTLAND</v>
      </c>
      <c r="D197" s="25" t="s">
        <v>40</v>
      </c>
      <c r="E197" s="25" t="s">
        <v>28</v>
      </c>
      <c r="F197" s="25">
        <v>366</v>
      </c>
      <c r="G197" s="25" t="str">
        <f>VLOOKUP(F197,'[2]Cod. SICOP-SIGMA'!$D:$E,2,FALSE)</f>
        <v>VICENTE PIRES RA XXX</v>
      </c>
      <c r="H197" s="35">
        <v>135</v>
      </c>
      <c r="I197" s="26">
        <v>0</v>
      </c>
      <c r="J197" s="26">
        <f t="shared" si="7"/>
        <v>67.5</v>
      </c>
    </row>
    <row r="198" spans="1:10" s="27" customFormat="1" ht="25.5" customHeight="1" x14ac:dyDescent="0.2">
      <c r="A198" s="25" t="s">
        <v>39</v>
      </c>
      <c r="B198" s="25" t="str">
        <f>Tabela1[[#This Row],[Código do Material]]&amp;" - "&amp;Tabela1[[#This Row],[Cod. SICOP]]</f>
        <v>3.3.90.30.24.01.0006.000003-01 - 70</v>
      </c>
      <c r="C198" s="25" t="str">
        <f t="shared" si="6"/>
        <v>CIMENTO PORTLAND</v>
      </c>
      <c r="D198" s="25" t="s">
        <v>40</v>
      </c>
      <c r="E198" s="25" t="s">
        <v>28</v>
      </c>
      <c r="F198" s="25">
        <v>70</v>
      </c>
      <c r="G198" s="25" t="str">
        <f>VLOOKUP(F198,'[2]Cod. SICOP-SIGMA'!$D:$E,2,FALSE)</f>
        <v>SEAGRI</v>
      </c>
      <c r="H198" s="35">
        <v>12</v>
      </c>
      <c r="I198" s="26">
        <v>25</v>
      </c>
      <c r="J198" s="26">
        <f t="shared" si="7"/>
        <v>18.5</v>
      </c>
    </row>
    <row r="199" spans="1:10" s="27" customFormat="1" ht="25.5" customHeight="1" x14ac:dyDescent="0.2">
      <c r="A199" s="25" t="s">
        <v>39</v>
      </c>
      <c r="B199" s="25" t="str">
        <f>Tabela1[[#This Row],[Código do Material]]&amp;" - "&amp;Tabela1[[#This Row],[Cod. SICOP]]</f>
        <v>3.3.90.30.24.01.0006.000003-01 - 150</v>
      </c>
      <c r="C199" s="25" t="str">
        <f t="shared" si="6"/>
        <v>CIMENTO PORTLAND</v>
      </c>
      <c r="D199" s="25" t="s">
        <v>40</v>
      </c>
      <c r="E199" s="25" t="s">
        <v>28</v>
      </c>
      <c r="F199" s="25">
        <v>150</v>
      </c>
      <c r="G199" s="25" t="str">
        <f>VLOOKUP(F199,'[2]Cod. SICOP-SIGMA'!$D:$E,2,FALSE)</f>
        <v>SEC</v>
      </c>
      <c r="H199" s="35">
        <v>0</v>
      </c>
      <c r="I199" s="26">
        <v>1</v>
      </c>
      <c r="J199" s="26">
        <f t="shared" si="7"/>
        <v>0.5</v>
      </c>
    </row>
    <row r="200" spans="1:10" s="27" customFormat="1" ht="25.5" customHeight="1" x14ac:dyDescent="0.2">
      <c r="A200" s="25" t="s">
        <v>39</v>
      </c>
      <c r="B200" s="25" t="str">
        <f>Tabela1[[#This Row],[Código do Material]]&amp;" - "&amp;Tabela1[[#This Row],[Cod. SICOP]]</f>
        <v>3.3.90.30.24.01.0006.000003-01 - 80</v>
      </c>
      <c r="C200" s="25" t="str">
        <f t="shared" si="6"/>
        <v>CIMENTO PORTLAND</v>
      </c>
      <c r="D200" s="25" t="s">
        <v>40</v>
      </c>
      <c r="E200" s="25" t="s">
        <v>28</v>
      </c>
      <c r="F200" s="25">
        <v>80</v>
      </c>
      <c r="G200" s="25" t="str">
        <f>VLOOKUP(F200,'[2]Cod. SICOP-SIGMA'!$D:$E,2,FALSE)</f>
        <v>SE</v>
      </c>
      <c r="H200" s="35">
        <v>0</v>
      </c>
      <c r="I200" s="26">
        <v>200</v>
      </c>
      <c r="J200" s="26">
        <f t="shared" si="7"/>
        <v>100</v>
      </c>
    </row>
    <row r="201" spans="1:10" s="27" customFormat="1" ht="25.5" customHeight="1" x14ac:dyDescent="0.2">
      <c r="A201" s="25" t="s">
        <v>39</v>
      </c>
      <c r="B201" s="25" t="str">
        <f>Tabela1[[#This Row],[Código do Material]]&amp;" - "&amp;Tabela1[[#This Row],[Cod. SICOP]]</f>
        <v>3.3.90.30.24.01.0006.000003-01 - 94</v>
      </c>
      <c r="C201" s="25" t="str">
        <f t="shared" si="6"/>
        <v>CIMENTO PORTLAND</v>
      </c>
      <c r="D201" s="25" t="s">
        <v>40</v>
      </c>
      <c r="E201" s="25" t="s">
        <v>28</v>
      </c>
      <c r="F201" s="25">
        <v>94</v>
      </c>
      <c r="G201" s="25" t="str">
        <f>VLOOKUP(F201,'[2]Cod. SICOP-SIGMA'!$D:$E,2,FALSE)</f>
        <v>SLU</v>
      </c>
      <c r="H201" s="35">
        <v>176</v>
      </c>
      <c r="I201" s="26">
        <v>50</v>
      </c>
      <c r="J201" s="26">
        <f t="shared" si="7"/>
        <v>113</v>
      </c>
    </row>
    <row r="202" spans="1:10" s="27" customFormat="1" ht="25.5" customHeight="1" x14ac:dyDescent="0.2">
      <c r="A202" s="25" t="s">
        <v>39</v>
      </c>
      <c r="B202" s="25" t="str">
        <f>Tabela1[[#This Row],[Código do Material]]&amp;" - "&amp;Tabela1[[#This Row],[Cod. SICOP]]</f>
        <v>3.3.90.30.24.01.0006.000003-01 - 50</v>
      </c>
      <c r="C202" s="25" t="str">
        <f t="shared" si="6"/>
        <v>CIMENTO PORTLAND</v>
      </c>
      <c r="D202" s="25" t="s">
        <v>40</v>
      </c>
      <c r="E202" s="25" t="s">
        <v>28</v>
      </c>
      <c r="F202" s="25">
        <v>50</v>
      </c>
      <c r="G202" s="25" t="str">
        <f>VLOOKUP(F202,'[2]Cod. SICOP-SIGMA'!$D:$E,2,FALSE)</f>
        <v>SSP</v>
      </c>
      <c r="H202" s="35">
        <v>300</v>
      </c>
      <c r="I202" s="26">
        <v>2128</v>
      </c>
      <c r="J202" s="26">
        <f t="shared" si="7"/>
        <v>1214</v>
      </c>
    </row>
    <row r="203" spans="1:10" s="27" customFormat="1" ht="25.5" customHeight="1" x14ac:dyDescent="0.2">
      <c r="A203" s="25" t="s">
        <v>43</v>
      </c>
      <c r="B203" s="25" t="str">
        <f>Tabela1[[#This Row],[Código do Material]]&amp;" - "&amp;Tabela1[[#This Row],[Cod. SICOP]]</f>
        <v>3.3.90.30.24.04.0053.000002-01 - 196</v>
      </c>
      <c r="C203" s="25" t="str">
        <f t="shared" si="6"/>
        <v>ESTICADOR DE MADEIRA</v>
      </c>
      <c r="D203" s="25" t="s">
        <v>44</v>
      </c>
      <c r="E203" s="25" t="s">
        <v>21</v>
      </c>
      <c r="F203" s="25">
        <v>196</v>
      </c>
      <c r="G203" s="25" t="str">
        <f>VLOOKUP(F203,'[2]Cod. SICOP-SIGMA'!$D:$E,2,FALSE)</f>
        <v>FJZB</v>
      </c>
      <c r="H203" s="35">
        <v>0</v>
      </c>
      <c r="I203" s="26">
        <v>50</v>
      </c>
      <c r="J203" s="26">
        <f t="shared" si="7"/>
        <v>25</v>
      </c>
    </row>
    <row r="204" spans="1:10" s="27" customFormat="1" ht="25.5" customHeight="1" x14ac:dyDescent="0.2">
      <c r="A204" s="25" t="s">
        <v>43</v>
      </c>
      <c r="B204" s="25" t="str">
        <f>Tabela1[[#This Row],[Código do Material]]&amp;" - "&amp;Tabela1[[#This Row],[Cod. SICOP]]</f>
        <v>3.3.90.30.24.04.0053.000002-01 - 391</v>
      </c>
      <c r="C204" s="25" t="str">
        <f t="shared" si="6"/>
        <v>ESTICADOR DE MADEIRA</v>
      </c>
      <c r="D204" s="25" t="s">
        <v>44</v>
      </c>
      <c r="E204" s="25" t="s">
        <v>21</v>
      </c>
      <c r="F204" s="25">
        <v>391</v>
      </c>
      <c r="G204" s="25" t="str">
        <f>VLOOKUP(F204,'[2]Cod. SICOP-SIGMA'!$D:$E,2,FALSE)</f>
        <v>IBRAM</v>
      </c>
      <c r="H204" s="35">
        <v>0</v>
      </c>
      <c r="I204" s="26">
        <v>30</v>
      </c>
      <c r="J204" s="26">
        <f t="shared" si="7"/>
        <v>15</v>
      </c>
    </row>
    <row r="205" spans="1:10" s="27" customFormat="1" ht="38.25" customHeight="1" x14ac:dyDescent="0.2">
      <c r="A205" s="25" t="s">
        <v>41</v>
      </c>
      <c r="B205" s="25" t="str">
        <f>Tabela1[[#This Row],[Código do Material]]&amp;" - "&amp;Tabela1[[#This Row],[Cod. SICOP]]</f>
        <v>3.3.90.30.24.04.0009.000008-01 - 136</v>
      </c>
      <c r="C205" s="25" t="str">
        <f t="shared" si="6"/>
        <v>PAU ESCORAMENTO</v>
      </c>
      <c r="D205" s="25" t="s">
        <v>42</v>
      </c>
      <c r="E205" s="25" t="s">
        <v>144</v>
      </c>
      <c r="F205" s="25">
        <v>136</v>
      </c>
      <c r="G205" s="25" t="str">
        <f>VLOOKUP(F205,'[2]Cod. SICOP-SIGMA'!$D:$E,2,FALSE)</f>
        <v>BANDEIR RA VIII</v>
      </c>
      <c r="H205" s="35">
        <v>0</v>
      </c>
      <c r="I205" s="26">
        <v>24</v>
      </c>
      <c r="J205" s="26">
        <f t="shared" si="7"/>
        <v>12</v>
      </c>
    </row>
    <row r="206" spans="1:10" s="27" customFormat="1" ht="38.25" customHeight="1" x14ac:dyDescent="0.2">
      <c r="A206" s="25" t="s">
        <v>41</v>
      </c>
      <c r="B206" s="25" t="str">
        <f>Tabela1[[#This Row],[Código do Material]]&amp;" - "&amp;Tabela1[[#This Row],[Cod. SICOP]]</f>
        <v>3.3.90.30.24.04.0009.000008-01 - 305</v>
      </c>
      <c r="C206" s="25" t="str">
        <f t="shared" si="6"/>
        <v>PAU ESCORAMENTO</v>
      </c>
      <c r="D206" s="25" t="s">
        <v>42</v>
      </c>
      <c r="E206" s="25" t="s">
        <v>144</v>
      </c>
      <c r="F206" s="25">
        <v>305</v>
      </c>
      <c r="G206" s="25" t="str">
        <f>VLOOKUP(F206,'[2]Cod. SICOP-SIGMA'!$D:$E,2,FALSE)</f>
        <v>PARK WAY RA XXIV</v>
      </c>
      <c r="H206" s="35">
        <v>0</v>
      </c>
      <c r="I206" s="26">
        <v>30</v>
      </c>
      <c r="J206" s="26">
        <f t="shared" si="7"/>
        <v>15</v>
      </c>
    </row>
    <row r="207" spans="1:10" s="27" customFormat="1" ht="38.25" customHeight="1" x14ac:dyDescent="0.2">
      <c r="A207" s="25" t="s">
        <v>41</v>
      </c>
      <c r="B207" s="25" t="str">
        <f>Tabela1[[#This Row],[Código do Material]]&amp;" - "&amp;Tabela1[[#This Row],[Cod. SICOP]]</f>
        <v>3.3.90.30.24.04.0009.000008-01 - 145</v>
      </c>
      <c r="C207" s="25" t="str">
        <f t="shared" si="6"/>
        <v>PAU ESCORAMENTO</v>
      </c>
      <c r="D207" s="25" t="s">
        <v>42</v>
      </c>
      <c r="E207" s="25" t="s">
        <v>144</v>
      </c>
      <c r="F207" s="25">
        <v>145</v>
      </c>
      <c r="G207" s="25" t="str">
        <f>VLOOKUP(F207,'[2]Cod. SICOP-SIGMA'!$D:$E,2,FALSE)</f>
        <v>REC EMAS RA XV</v>
      </c>
      <c r="H207" s="35">
        <v>0</v>
      </c>
      <c r="I207" s="26">
        <v>20</v>
      </c>
      <c r="J207" s="26">
        <f t="shared" si="7"/>
        <v>10</v>
      </c>
    </row>
    <row r="208" spans="1:10" s="27" customFormat="1" ht="38.25" customHeight="1" x14ac:dyDescent="0.2">
      <c r="A208" s="25" t="s">
        <v>41</v>
      </c>
      <c r="B208" s="25" t="str">
        <f>Tabela1[[#This Row],[Código do Material]]&amp;" - "&amp;Tabela1[[#This Row],[Cod. SICOP]]</f>
        <v>3.3.90.30.24.04.0009.000008-01 - 301</v>
      </c>
      <c r="C208" s="25" t="str">
        <f t="shared" si="6"/>
        <v>PAU ESCORAMENTO</v>
      </c>
      <c r="D208" s="25" t="s">
        <v>42</v>
      </c>
      <c r="E208" s="25" t="s">
        <v>144</v>
      </c>
      <c r="F208" s="25">
        <v>301</v>
      </c>
      <c r="G208" s="25" t="str">
        <f>VLOOKUP(F208,'[2]Cod. SICOP-SIGMA'!$D:$E,2,FALSE)</f>
        <v>RIACHO F 2 RA XXI</v>
      </c>
      <c r="H208" s="35">
        <v>10</v>
      </c>
      <c r="I208" s="26">
        <v>0</v>
      </c>
      <c r="J208" s="26">
        <f t="shared" si="7"/>
        <v>5</v>
      </c>
    </row>
    <row r="209" spans="1:10" s="27" customFormat="1" ht="38.25" customHeight="1" x14ac:dyDescent="0.2">
      <c r="A209" s="25" t="s">
        <v>41</v>
      </c>
      <c r="B209" s="25" t="str">
        <f>Tabela1[[#This Row],[Código do Material]]&amp;" - "&amp;Tabela1[[#This Row],[Cod. SICOP]]</f>
        <v>3.3.90.30.24.04.0009.000008-01 - 366</v>
      </c>
      <c r="C209" s="25" t="str">
        <f t="shared" si="6"/>
        <v>PAU ESCORAMENTO</v>
      </c>
      <c r="D209" s="25" t="s">
        <v>42</v>
      </c>
      <c r="E209" s="25" t="s">
        <v>144</v>
      </c>
      <c r="F209" s="25">
        <v>366</v>
      </c>
      <c r="G209" s="25" t="str">
        <f>VLOOKUP(F209,'[2]Cod. SICOP-SIGMA'!$D:$E,2,FALSE)</f>
        <v>VICENTE PIRES RA XXX</v>
      </c>
      <c r="H209" s="35">
        <v>100</v>
      </c>
      <c r="I209" s="26">
        <v>0</v>
      </c>
      <c r="J209" s="26">
        <f t="shared" si="7"/>
        <v>50</v>
      </c>
    </row>
    <row r="210" spans="1:10" s="27" customFormat="1" ht="38.25" customHeight="1" x14ac:dyDescent="0.2">
      <c r="A210" s="25" t="s">
        <v>41</v>
      </c>
      <c r="B210" s="25" t="str">
        <f>Tabela1[[#This Row],[Código do Material]]&amp;" - "&amp;Tabela1[[#This Row],[Cod. SICOP]]</f>
        <v>3.3.90.30.24.04.0009.000008-01 - 150</v>
      </c>
      <c r="C210" s="25" t="str">
        <f t="shared" si="6"/>
        <v>PAU ESCORAMENTO</v>
      </c>
      <c r="D210" s="25" t="s">
        <v>42</v>
      </c>
      <c r="E210" s="25" t="s">
        <v>144</v>
      </c>
      <c r="F210" s="25">
        <v>150</v>
      </c>
      <c r="G210" s="25" t="str">
        <f>VLOOKUP(F210,'[2]Cod. SICOP-SIGMA'!$D:$E,2,FALSE)</f>
        <v>SEC</v>
      </c>
      <c r="H210" s="35">
        <v>0</v>
      </c>
      <c r="I210" s="26">
        <v>1</v>
      </c>
      <c r="J210" s="26">
        <f t="shared" si="7"/>
        <v>0.5</v>
      </c>
    </row>
    <row r="211" spans="1:10" s="27" customFormat="1" ht="38.25" customHeight="1" x14ac:dyDescent="0.2">
      <c r="A211" s="25" t="s">
        <v>41</v>
      </c>
      <c r="B211" s="25" t="str">
        <f>Tabela1[[#This Row],[Código do Material]]&amp;" - "&amp;Tabela1[[#This Row],[Cod. SICOP]]</f>
        <v>3.3.90.30.24.04.0009.000008-01 - 431</v>
      </c>
      <c r="C211" s="25" t="str">
        <f t="shared" si="6"/>
        <v>PAU ESCORAMENTO</v>
      </c>
      <c r="D211" s="25" t="s">
        <v>42</v>
      </c>
      <c r="E211" s="25" t="s">
        <v>144</v>
      </c>
      <c r="F211" s="25">
        <v>431</v>
      </c>
      <c r="G211" s="25" t="str">
        <f>VLOOKUP(F211,'[2]Cod. SICOP-SIGMA'!$D:$E,2,FALSE)</f>
        <v>SEDESTMIDH</v>
      </c>
      <c r="H211" s="35">
        <v>50</v>
      </c>
      <c r="I211" s="26">
        <v>0</v>
      </c>
      <c r="J211" s="26">
        <f t="shared" si="7"/>
        <v>25</v>
      </c>
    </row>
    <row r="212" spans="1:10" s="27" customFormat="1" ht="25.5" customHeight="1" x14ac:dyDescent="0.2">
      <c r="A212" s="25" t="s">
        <v>45</v>
      </c>
      <c r="B212" s="25" t="str">
        <f>Tabela1[[#This Row],[Código do Material]]&amp;" - "&amp;Tabela1[[#This Row],[Cod. SICOP]]</f>
        <v>3.3.90.30.24.13.0002.000001-01 - 196</v>
      </c>
      <c r="C212" s="25" t="str">
        <f t="shared" si="6"/>
        <v>PEDRA MARROADA CALCÁREA</v>
      </c>
      <c r="D212" s="25" t="s">
        <v>46</v>
      </c>
      <c r="E212" s="25" t="s">
        <v>25</v>
      </c>
      <c r="F212" s="25">
        <v>196</v>
      </c>
      <c r="G212" s="25" t="str">
        <f>VLOOKUP(F212,'[2]Cod. SICOP-SIGMA'!$D:$E,2,FALSE)</f>
        <v>FJZB</v>
      </c>
      <c r="H212" s="35">
        <v>0</v>
      </c>
      <c r="I212" s="26">
        <v>80</v>
      </c>
      <c r="J212" s="26">
        <f t="shared" si="7"/>
        <v>40</v>
      </c>
    </row>
    <row r="213" spans="1:10" s="27" customFormat="1" ht="25.5" customHeight="1" x14ac:dyDescent="0.2">
      <c r="A213" s="25" t="s">
        <v>45</v>
      </c>
      <c r="B213" s="25" t="str">
        <f>Tabela1[[#This Row],[Código do Material]]&amp;" - "&amp;Tabela1[[#This Row],[Cod. SICOP]]</f>
        <v>3.3.90.30.24.13.0002.000001-01 - 195</v>
      </c>
      <c r="C213" s="25" t="str">
        <f t="shared" si="6"/>
        <v>PEDRA MARROADA CALCÁREA</v>
      </c>
      <c r="D213" s="25" t="s">
        <v>46</v>
      </c>
      <c r="E213" s="25" t="s">
        <v>25</v>
      </c>
      <c r="F213" s="25">
        <v>195</v>
      </c>
      <c r="G213" s="25" t="str">
        <f>VLOOKUP(F213,'[2]Cod. SICOP-SIGMA'!$D:$E,2,FALSE)</f>
        <v>JBB</v>
      </c>
      <c r="H213" s="35">
        <v>0</v>
      </c>
      <c r="I213" s="26">
        <v>5</v>
      </c>
      <c r="J213" s="26">
        <f t="shared" si="7"/>
        <v>2.5</v>
      </c>
    </row>
    <row r="214" spans="1:10" s="27" customFormat="1" ht="25.5" customHeight="1" x14ac:dyDescent="0.2">
      <c r="A214" s="25" t="s">
        <v>45</v>
      </c>
      <c r="B214" s="25" t="str">
        <f>Tabela1[[#This Row],[Código do Material]]&amp;" - "&amp;Tabela1[[#This Row],[Cod. SICOP]]</f>
        <v>3.3.90.30.24.13.0002.000001-01 - 112</v>
      </c>
      <c r="C214" s="25" t="str">
        <f t="shared" si="6"/>
        <v>PEDRA MARROADA CALCÁREA</v>
      </c>
      <c r="D214" s="25" t="s">
        <v>46</v>
      </c>
      <c r="E214" s="25" t="s">
        <v>25</v>
      </c>
      <c r="F214" s="25">
        <v>112</v>
      </c>
      <c r="G214" s="25" t="str">
        <f>VLOOKUP(F214,'[2]Cod. SICOP-SIGMA'!$D:$E,2,FALSE)</f>
        <v>NOVACAP</v>
      </c>
      <c r="H214" s="35">
        <v>0</v>
      </c>
      <c r="I214" s="26">
        <v>300</v>
      </c>
      <c r="J214" s="26">
        <f t="shared" si="7"/>
        <v>150</v>
      </c>
    </row>
    <row r="215" spans="1:10" s="27" customFormat="1" ht="12.75" customHeight="1" x14ac:dyDescent="0.2">
      <c r="A215" s="25" t="s">
        <v>47</v>
      </c>
      <c r="B215" s="25" t="str">
        <f>Tabela1[[#This Row],[Código do Material]]&amp;" - "&amp;Tabela1[[#This Row],[Cod. SICOP]]</f>
        <v>3.3.90.30.24.01.0002.000004-01 - 196</v>
      </c>
      <c r="C215" s="25" t="str">
        <f t="shared" si="6"/>
        <v>PEDRISCO</v>
      </c>
      <c r="D215" s="25" t="s">
        <v>48</v>
      </c>
      <c r="E215" s="25" t="s">
        <v>25</v>
      </c>
      <c r="F215" s="25">
        <v>196</v>
      </c>
      <c r="G215" s="25" t="str">
        <f>VLOOKUP(F215,'[2]Cod. SICOP-SIGMA'!$D:$E,2,FALSE)</f>
        <v>FJZB</v>
      </c>
      <c r="H215" s="35">
        <v>81</v>
      </c>
      <c r="I215" s="26">
        <v>538</v>
      </c>
      <c r="J215" s="26">
        <f t="shared" si="7"/>
        <v>309.5</v>
      </c>
    </row>
    <row r="216" spans="1:10" s="27" customFormat="1" ht="12.75" customHeight="1" x14ac:dyDescent="0.2">
      <c r="A216" s="25" t="s">
        <v>47</v>
      </c>
      <c r="B216" s="25" t="str">
        <f>Tabela1[[#This Row],[Código do Material]]&amp;" - "&amp;Tabela1[[#This Row],[Cod. SICOP]]</f>
        <v>3.3.90.30.24.01.0002.000004-01 - 54</v>
      </c>
      <c r="C216" s="25" t="str">
        <f t="shared" si="6"/>
        <v>PEDRISCO</v>
      </c>
      <c r="D216" s="25" t="s">
        <v>48</v>
      </c>
      <c r="E216" s="25" t="s">
        <v>25</v>
      </c>
      <c r="F216" s="25">
        <v>54</v>
      </c>
      <c r="G216" s="25" t="str">
        <f>VLOOKUP(F216,'[2]Cod. SICOP-SIGMA'!$D:$E,2,FALSE)</f>
        <v>PMDF</v>
      </c>
      <c r="H216" s="35">
        <v>0</v>
      </c>
      <c r="I216" s="26">
        <v>10</v>
      </c>
      <c r="J216" s="26">
        <f t="shared" si="7"/>
        <v>5</v>
      </c>
    </row>
    <row r="217" spans="1:10" s="27" customFormat="1" ht="12.75" customHeight="1" x14ac:dyDescent="0.2">
      <c r="A217" s="25" t="s">
        <v>47</v>
      </c>
      <c r="B217" s="25" t="str">
        <f>Tabela1[[#This Row],[Código do Material]]&amp;" - "&amp;Tabela1[[#This Row],[Cod. SICOP]]</f>
        <v>3.3.90.30.24.01.0002.000004-01 - 138</v>
      </c>
      <c r="C217" s="25" t="str">
        <f t="shared" si="6"/>
        <v>PEDRISCO</v>
      </c>
      <c r="D217" s="25" t="s">
        <v>48</v>
      </c>
      <c r="E217" s="25" t="s">
        <v>25</v>
      </c>
      <c r="F217" s="25">
        <v>138</v>
      </c>
      <c r="G217" s="25" t="str">
        <f>VLOOKUP(F217,'[2]Cod. SICOP-SIGMA'!$D:$E,2,FALSE)</f>
        <v>CEILANDIA RA IX</v>
      </c>
      <c r="H217" s="35">
        <v>0</v>
      </c>
      <c r="I217" s="26">
        <v>12</v>
      </c>
      <c r="J217" s="26">
        <f t="shared" si="7"/>
        <v>6</v>
      </c>
    </row>
    <row r="218" spans="1:10" s="27" customFormat="1" ht="12.75" customHeight="1" x14ac:dyDescent="0.2">
      <c r="A218" s="25" t="s">
        <v>47</v>
      </c>
      <c r="B218" s="25" t="str">
        <f>Tabela1[[#This Row],[Código do Material]]&amp;" - "&amp;Tabela1[[#This Row],[Cod. SICOP]]</f>
        <v>3.3.90.30.24.01.0002.000004-01 - 367</v>
      </c>
      <c r="C218" s="25" t="str">
        <f t="shared" si="6"/>
        <v>PEDRISCO</v>
      </c>
      <c r="D218" s="25" t="s">
        <v>48</v>
      </c>
      <c r="E218" s="25" t="s">
        <v>25</v>
      </c>
      <c r="F218" s="25">
        <v>367</v>
      </c>
      <c r="G218" s="25" t="str">
        <f>VLOOKUP(F218,'[2]Cod. SICOP-SIGMA'!$D:$E,2,FALSE)</f>
        <v>FERCAL RA XXXI</v>
      </c>
      <c r="H218" s="35">
        <v>5</v>
      </c>
      <c r="I218" s="26">
        <v>30</v>
      </c>
      <c r="J218" s="26">
        <f t="shared" si="7"/>
        <v>17.5</v>
      </c>
    </row>
    <row r="219" spans="1:10" s="27" customFormat="1" ht="12.75" customHeight="1" x14ac:dyDescent="0.2">
      <c r="A219" s="25" t="s">
        <v>47</v>
      </c>
      <c r="B219" s="25" t="str">
        <f>Tabela1[[#This Row],[Código do Material]]&amp;" - "&amp;Tabela1[[#This Row],[Cod. SICOP]]</f>
        <v>3.3.90.30.24.01.0002.000004-01 - 131</v>
      </c>
      <c r="C219" s="25" t="str">
        <f t="shared" si="6"/>
        <v>PEDRISCO</v>
      </c>
      <c r="D219" s="25" t="s">
        <v>48</v>
      </c>
      <c r="E219" s="25" t="s">
        <v>25</v>
      </c>
      <c r="F219" s="25">
        <v>131</v>
      </c>
      <c r="G219" s="25" t="str">
        <f>VLOOKUP(F219,'[2]Cod. SICOP-SIGMA'!$D:$E,2,FALSE)</f>
        <v>GAMA RA II</v>
      </c>
      <c r="H219" s="35">
        <v>0</v>
      </c>
      <c r="I219" s="26">
        <v>15</v>
      </c>
      <c r="J219" s="26">
        <f t="shared" si="7"/>
        <v>7.5</v>
      </c>
    </row>
    <row r="220" spans="1:10" s="27" customFormat="1" ht="12.75" customHeight="1" x14ac:dyDescent="0.2">
      <c r="A220" s="25" t="s">
        <v>47</v>
      </c>
      <c r="B220" s="25" t="str">
        <f>Tabela1[[#This Row],[Código do Material]]&amp;" - "&amp;Tabela1[[#This Row],[Cod. SICOP]]</f>
        <v>3.3.90.30.24.01.0002.000004-01 - 137</v>
      </c>
      <c r="C220" s="25" t="str">
        <f t="shared" si="6"/>
        <v>PEDRISCO</v>
      </c>
      <c r="D220" s="25" t="s">
        <v>48</v>
      </c>
      <c r="E220" s="25" t="s">
        <v>25</v>
      </c>
      <c r="F220" s="25">
        <v>137</v>
      </c>
      <c r="G220" s="25" t="str">
        <f>VLOOKUP(F220,'[2]Cod. SICOP-SIGMA'!$D:$E,2,FALSE)</f>
        <v>GUARA RA X</v>
      </c>
      <c r="H220" s="35">
        <v>0</v>
      </c>
      <c r="I220" s="26">
        <v>200</v>
      </c>
      <c r="J220" s="26">
        <f t="shared" si="7"/>
        <v>100</v>
      </c>
    </row>
    <row r="221" spans="1:10" s="27" customFormat="1" ht="12.75" customHeight="1" x14ac:dyDescent="0.2">
      <c r="A221" s="25" t="s">
        <v>47</v>
      </c>
      <c r="B221" s="25" t="str">
        <f>Tabela1[[#This Row],[Código do Material]]&amp;" - "&amp;Tabela1[[#This Row],[Cod. SICOP]]</f>
        <v>3.3.90.30.24.01.0002.000004-01 - 304</v>
      </c>
      <c r="C221" s="25" t="str">
        <f t="shared" si="6"/>
        <v>PEDRISCO</v>
      </c>
      <c r="D221" s="25" t="s">
        <v>48</v>
      </c>
      <c r="E221" s="25" t="s">
        <v>25</v>
      </c>
      <c r="F221" s="25">
        <v>304</v>
      </c>
      <c r="G221" s="25" t="str">
        <f>VLOOKUP(F221,'[2]Cod. SICOP-SIGMA'!$D:$E,2,FALSE)</f>
        <v>SOBRADINHO 2 RA XXVI</v>
      </c>
      <c r="H221" s="35">
        <v>0</v>
      </c>
      <c r="I221" s="26">
        <v>100</v>
      </c>
      <c r="J221" s="26">
        <f t="shared" si="7"/>
        <v>50</v>
      </c>
    </row>
    <row r="222" spans="1:10" s="27" customFormat="1" ht="12.75" customHeight="1" x14ac:dyDescent="0.2">
      <c r="A222" s="25" t="s">
        <v>47</v>
      </c>
      <c r="B222" s="25" t="str">
        <f>Tabela1[[#This Row],[Código do Material]]&amp;" - "&amp;Tabela1[[#This Row],[Cod. SICOP]]</f>
        <v>3.3.90.30.24.01.0002.000004-01 - 132</v>
      </c>
      <c r="C222" s="25" t="str">
        <f t="shared" si="6"/>
        <v>PEDRISCO</v>
      </c>
      <c r="D222" s="25" t="s">
        <v>48</v>
      </c>
      <c r="E222" s="25" t="s">
        <v>25</v>
      </c>
      <c r="F222" s="25">
        <v>132</v>
      </c>
      <c r="G222" s="25" t="str">
        <f>VLOOKUP(F222,'[2]Cod. SICOP-SIGMA'!$D:$E,2,FALSE)</f>
        <v>TAGUA RA III</v>
      </c>
      <c r="H222" s="35">
        <v>0</v>
      </c>
      <c r="I222" s="26">
        <v>300</v>
      </c>
      <c r="J222" s="26">
        <f t="shared" si="7"/>
        <v>150</v>
      </c>
    </row>
    <row r="223" spans="1:10" s="27" customFormat="1" ht="12.75" customHeight="1" x14ac:dyDescent="0.2">
      <c r="A223" s="25" t="s">
        <v>47</v>
      </c>
      <c r="B223" s="25" t="str">
        <f>Tabela1[[#This Row],[Código do Material]]&amp;" - "&amp;Tabela1[[#This Row],[Cod. SICOP]]</f>
        <v>3.3.90.30.24.01.0002.000004-01 - 366</v>
      </c>
      <c r="C223" s="25" t="str">
        <f t="shared" si="6"/>
        <v>PEDRISCO</v>
      </c>
      <c r="D223" s="25" t="s">
        <v>48</v>
      </c>
      <c r="E223" s="25" t="s">
        <v>25</v>
      </c>
      <c r="F223" s="25">
        <v>366</v>
      </c>
      <c r="G223" s="25" t="str">
        <f>VLOOKUP(F223,'[2]Cod. SICOP-SIGMA'!$D:$E,2,FALSE)</f>
        <v>VICENTE PIRES RA XXX</v>
      </c>
      <c r="H223" s="35">
        <v>20</v>
      </c>
      <c r="I223" s="26">
        <v>0</v>
      </c>
      <c r="J223" s="26">
        <f t="shared" si="7"/>
        <v>10</v>
      </c>
    </row>
    <row r="224" spans="1:10" s="27" customFormat="1" ht="12.75" customHeight="1" x14ac:dyDescent="0.2">
      <c r="A224" s="25" t="s">
        <v>47</v>
      </c>
      <c r="B224" s="25" t="str">
        <f>Tabela1[[#This Row],[Código do Material]]&amp;" - "&amp;Tabela1[[#This Row],[Cod. SICOP]]</f>
        <v>3.3.90.30.24.01.0002.000004-01 - 50</v>
      </c>
      <c r="C224" s="25" t="str">
        <f t="shared" si="6"/>
        <v>PEDRISCO</v>
      </c>
      <c r="D224" s="25" t="s">
        <v>48</v>
      </c>
      <c r="E224" s="25" t="s">
        <v>25</v>
      </c>
      <c r="F224" s="25">
        <v>50</v>
      </c>
      <c r="G224" s="25" t="str">
        <f>VLOOKUP(F224,'[2]Cod. SICOP-SIGMA'!$D:$E,2,FALSE)</f>
        <v>SSP</v>
      </c>
      <c r="H224" s="35">
        <v>0</v>
      </c>
      <c r="I224" s="26">
        <v>38</v>
      </c>
      <c r="J224" s="26">
        <f t="shared" si="7"/>
        <v>19</v>
      </c>
    </row>
    <row r="225" spans="1:10" s="27" customFormat="1" ht="76.5" customHeight="1" x14ac:dyDescent="0.2">
      <c r="A225" s="25" t="s">
        <v>49</v>
      </c>
      <c r="B225" s="25" t="str">
        <f>Tabela1[[#This Row],[Código do Material]]&amp;" - "&amp;Tabela1[[#This Row],[Cod. SICOP]]</f>
        <v>3.3.90.30.24.06.0026.000006-01 - 137</v>
      </c>
      <c r="C225" s="25" t="str">
        <f t="shared" si="6"/>
        <v>PISO VINÍLICO</v>
      </c>
      <c r="D225" s="25" t="s">
        <v>54</v>
      </c>
      <c r="E225" s="25" t="s">
        <v>145</v>
      </c>
      <c r="F225" s="25">
        <v>137</v>
      </c>
      <c r="G225" s="25" t="str">
        <f>VLOOKUP(F225,'[2]Cod. SICOP-SIGMA'!$D:$E,2,FALSE)</f>
        <v>GUARA RA X</v>
      </c>
      <c r="H225" s="35">
        <v>945</v>
      </c>
      <c r="I225" s="26">
        <v>0</v>
      </c>
      <c r="J225" s="26">
        <f t="shared" si="7"/>
        <v>472.5</v>
      </c>
    </row>
    <row r="226" spans="1:10" s="27" customFormat="1" ht="76.5" customHeight="1" x14ac:dyDescent="0.2">
      <c r="A226" s="25" t="s">
        <v>49</v>
      </c>
      <c r="B226" s="25" t="str">
        <f>Tabela1[[#This Row],[Código do Material]]&amp;" - "&amp;Tabela1[[#This Row],[Cod. SICOP]]</f>
        <v>3.3.90.30.24.06.0026.000006-01 - 150</v>
      </c>
      <c r="C226" s="25" t="str">
        <f t="shared" si="6"/>
        <v>PISO VINÍLICO</v>
      </c>
      <c r="D226" s="25" t="s">
        <v>54</v>
      </c>
      <c r="E226" s="25" t="s">
        <v>145</v>
      </c>
      <c r="F226" s="25">
        <v>150</v>
      </c>
      <c r="G226" s="25" t="str">
        <f>VLOOKUP(F226,'[2]Cod. SICOP-SIGMA'!$D:$E,2,FALSE)</f>
        <v>SEC</v>
      </c>
      <c r="H226" s="35">
        <v>0</v>
      </c>
      <c r="I226" s="26">
        <v>100</v>
      </c>
      <c r="J226" s="26">
        <f t="shared" si="7"/>
        <v>50</v>
      </c>
    </row>
    <row r="227" spans="1:10" s="27" customFormat="1" ht="76.5" customHeight="1" x14ac:dyDescent="0.2">
      <c r="A227" s="25" t="s">
        <v>49</v>
      </c>
      <c r="B227" s="25" t="str">
        <f>Tabela1[[#This Row],[Código do Material]]&amp;" - "&amp;Tabela1[[#This Row],[Cod. SICOP]]</f>
        <v>3.3.90.30.24.06.0026.000006-01 - 50</v>
      </c>
      <c r="C227" s="25" t="str">
        <f t="shared" si="6"/>
        <v>PISO VINÍLICO</v>
      </c>
      <c r="D227" s="25" t="s">
        <v>54</v>
      </c>
      <c r="E227" s="25" t="s">
        <v>145</v>
      </c>
      <c r="F227" s="25">
        <v>50</v>
      </c>
      <c r="G227" s="25" t="str">
        <f>VLOOKUP(F227,'[2]Cod. SICOP-SIGMA'!$D:$E,2,FALSE)</f>
        <v>SSP</v>
      </c>
      <c r="H227" s="35">
        <v>0</v>
      </c>
      <c r="I227" s="26">
        <v>834</v>
      </c>
      <c r="J227" s="26">
        <f t="shared" si="7"/>
        <v>417</v>
      </c>
    </row>
    <row r="228" spans="1:10" s="27" customFormat="1" ht="12.75" customHeight="1" x14ac:dyDescent="0.2">
      <c r="A228" s="25" t="s">
        <v>50</v>
      </c>
      <c r="B228" s="25" t="str">
        <f>Tabela1[[#This Row],[Código do Material]]&amp;" - "&amp;Tabela1[[#This Row],[Cod. SICOP]]</f>
        <v>3.3.90.30.24.01.0001.000002-01 - 196</v>
      </c>
      <c r="C228" s="25" t="str">
        <f t="shared" si="6"/>
        <v>PÓ DE PEDRA</v>
      </c>
      <c r="D228" s="25" t="s">
        <v>51</v>
      </c>
      <c r="E228" s="25" t="s">
        <v>25</v>
      </c>
      <c r="F228" s="25">
        <v>196</v>
      </c>
      <c r="G228" s="25" t="str">
        <f>VLOOKUP(F228,'[2]Cod. SICOP-SIGMA'!$D:$E,2,FALSE)</f>
        <v>FJZB</v>
      </c>
      <c r="H228" s="35">
        <v>0</v>
      </c>
      <c r="I228" s="26">
        <v>150</v>
      </c>
      <c r="J228" s="26">
        <f t="shared" si="7"/>
        <v>75</v>
      </c>
    </row>
    <row r="229" spans="1:10" s="27" customFormat="1" ht="12.75" customHeight="1" x14ac:dyDescent="0.2">
      <c r="A229" s="25" t="s">
        <v>50</v>
      </c>
      <c r="B229" s="25" t="str">
        <f>Tabela1[[#This Row],[Código do Material]]&amp;" - "&amp;Tabela1[[#This Row],[Cod. SICOP]]</f>
        <v>3.3.90.30.24.01.0001.000002-01 - 133</v>
      </c>
      <c r="C229" s="25" t="str">
        <f t="shared" si="6"/>
        <v>PÓ DE PEDRA</v>
      </c>
      <c r="D229" s="25" t="s">
        <v>51</v>
      </c>
      <c r="E229" s="25" t="s">
        <v>25</v>
      </c>
      <c r="F229" s="25">
        <v>133</v>
      </c>
      <c r="G229" s="25" t="str">
        <f>VLOOKUP(F229,'[2]Cod. SICOP-SIGMA'!$D:$E,2,FALSE)</f>
        <v>BRAZLAND RA IV</v>
      </c>
      <c r="H229" s="35">
        <v>0</v>
      </c>
      <c r="I229" s="26">
        <v>50</v>
      </c>
      <c r="J229" s="26">
        <f t="shared" si="7"/>
        <v>25</v>
      </c>
    </row>
    <row r="230" spans="1:10" s="27" customFormat="1" ht="38.25" customHeight="1" x14ac:dyDescent="0.2">
      <c r="A230" s="25" t="s">
        <v>52</v>
      </c>
      <c r="B230" s="25" t="str">
        <f>Tabela1[[#This Row],[Código do Material]]&amp;" - "&amp;Tabela1[[#This Row],[Cod. SICOP]]</f>
        <v>3.3.90.30.24.08.0034.000002-02 - 63</v>
      </c>
      <c r="C230" s="25" t="str">
        <f t="shared" si="6"/>
        <v>TINTA DE MARCAÇÃO VIÁRIA</v>
      </c>
      <c r="D230" s="25" t="s">
        <v>53</v>
      </c>
      <c r="E230" s="25" t="s">
        <v>22</v>
      </c>
      <c r="F230" s="25">
        <v>63</v>
      </c>
      <c r="G230" s="25" t="str">
        <f>VLOOKUP(F230,'[2]Cod. SICOP-SIGMA'!$D:$E,2,FALSE)</f>
        <v>FHB</v>
      </c>
      <c r="H230" s="35">
        <v>0</v>
      </c>
      <c r="I230" s="26">
        <v>2</v>
      </c>
      <c r="J230" s="26">
        <f t="shared" si="7"/>
        <v>1</v>
      </c>
    </row>
    <row r="231" spans="1:10" s="27" customFormat="1" ht="38.25" customHeight="1" x14ac:dyDescent="0.2">
      <c r="A231" s="25" t="s">
        <v>52</v>
      </c>
      <c r="B231" s="25" t="str">
        <f>Tabela1[[#This Row],[Código do Material]]&amp;" - "&amp;Tabela1[[#This Row],[Cod. SICOP]]</f>
        <v>3.3.90.30.24.08.0034.000002-02 - 196</v>
      </c>
      <c r="C231" s="25" t="str">
        <f t="shared" si="6"/>
        <v>TINTA DE MARCAÇÃO VIÁRIA</v>
      </c>
      <c r="D231" s="25" t="s">
        <v>53</v>
      </c>
      <c r="E231" s="25" t="s">
        <v>22</v>
      </c>
      <c r="F231" s="25">
        <v>196</v>
      </c>
      <c r="G231" s="25" t="str">
        <f>VLOOKUP(F231,'[2]Cod. SICOP-SIGMA'!$D:$E,2,FALSE)</f>
        <v>FJZB</v>
      </c>
      <c r="H231" s="35">
        <v>0</v>
      </c>
      <c r="I231" s="26">
        <v>17</v>
      </c>
      <c r="J231" s="26">
        <f t="shared" si="7"/>
        <v>8.5</v>
      </c>
    </row>
    <row r="232" spans="1:10" s="27" customFormat="1" ht="38.25" customHeight="1" x14ac:dyDescent="0.2">
      <c r="A232" s="25" t="s">
        <v>52</v>
      </c>
      <c r="B232" s="25" t="str">
        <f>Tabela1[[#This Row],[Código do Material]]&amp;" - "&amp;Tabela1[[#This Row],[Cod. SICOP]]</f>
        <v>3.3.90.30.24.08.0034.000002-02 - 391</v>
      </c>
      <c r="C232" s="25" t="str">
        <f t="shared" si="6"/>
        <v>TINTA DE MARCAÇÃO VIÁRIA</v>
      </c>
      <c r="D232" s="25" t="s">
        <v>53</v>
      </c>
      <c r="E232" s="25" t="s">
        <v>22</v>
      </c>
      <c r="F232" s="25">
        <v>391</v>
      </c>
      <c r="G232" s="25" t="str">
        <f>VLOOKUP(F232,'[2]Cod. SICOP-SIGMA'!$D:$E,2,FALSE)</f>
        <v>IBRAM</v>
      </c>
      <c r="H232" s="35">
        <v>0</v>
      </c>
      <c r="I232" s="26">
        <v>4</v>
      </c>
      <c r="J232" s="26">
        <f t="shared" si="7"/>
        <v>2</v>
      </c>
    </row>
    <row r="233" spans="1:10" s="27" customFormat="1" ht="38.25" customHeight="1" x14ac:dyDescent="0.2">
      <c r="A233" s="25" t="s">
        <v>52</v>
      </c>
      <c r="B233" s="25" t="str">
        <f>Tabela1[[#This Row],[Código do Material]]&amp;" - "&amp;Tabela1[[#This Row],[Cod. SICOP]]</f>
        <v>3.3.90.30.24.08.0034.000002-02 - 367</v>
      </c>
      <c r="C233" s="25" t="str">
        <f t="shared" si="6"/>
        <v>TINTA DE MARCAÇÃO VIÁRIA</v>
      </c>
      <c r="D233" s="25" t="s">
        <v>53</v>
      </c>
      <c r="E233" s="25" t="s">
        <v>22</v>
      </c>
      <c r="F233" s="25">
        <v>367</v>
      </c>
      <c r="G233" s="25" t="str">
        <f>VLOOKUP(F233,'[2]Cod. SICOP-SIGMA'!$D:$E,2,FALSE)</f>
        <v>FERCAL RA XXXI</v>
      </c>
      <c r="H233" s="35">
        <v>0</v>
      </c>
      <c r="I233" s="26">
        <v>3</v>
      </c>
      <c r="J233" s="26">
        <f t="shared" si="7"/>
        <v>1.5</v>
      </c>
    </row>
    <row r="234" spans="1:10" s="27" customFormat="1" ht="38.25" customHeight="1" x14ac:dyDescent="0.2">
      <c r="A234" s="25" t="s">
        <v>52</v>
      </c>
      <c r="B234" s="25" t="str">
        <f>Tabela1[[#This Row],[Código do Material]]&amp;" - "&amp;Tabela1[[#This Row],[Cod. SICOP]]</f>
        <v>3.3.90.30.24.08.0034.000002-02 - 140</v>
      </c>
      <c r="C234" s="25" t="str">
        <f t="shared" si="6"/>
        <v>TINTA DE MARCAÇÃO VIÁRIA</v>
      </c>
      <c r="D234" s="25" t="s">
        <v>53</v>
      </c>
      <c r="E234" s="25" t="s">
        <v>22</v>
      </c>
      <c r="F234" s="25">
        <v>140</v>
      </c>
      <c r="G234" s="25" t="str">
        <f>VLOOKUP(F234,'[2]Cod. SICOP-SIGMA'!$D:$E,2,FALSE)</f>
        <v>PARANOA RA VII</v>
      </c>
      <c r="H234" s="35">
        <v>0</v>
      </c>
      <c r="I234" s="26">
        <v>0</v>
      </c>
      <c r="J234" s="26">
        <f t="shared" si="7"/>
        <v>0</v>
      </c>
    </row>
    <row r="235" spans="1:10" s="27" customFormat="1" ht="38.25" customHeight="1" x14ac:dyDescent="0.2">
      <c r="A235" s="25" t="s">
        <v>52</v>
      </c>
      <c r="B235" s="25" t="str">
        <f>Tabela1[[#This Row],[Código do Material]]&amp;" - "&amp;Tabela1[[#This Row],[Cod. SICOP]]</f>
        <v>3.3.90.30.24.08.0034.000002-02 - 148</v>
      </c>
      <c r="C235" s="25" t="str">
        <f t="shared" si="6"/>
        <v>TINTA DE MARCAÇÃO VIÁRIA</v>
      </c>
      <c r="D235" s="25" t="s">
        <v>53</v>
      </c>
      <c r="E235" s="25" t="s">
        <v>22</v>
      </c>
      <c r="F235" s="25">
        <v>148</v>
      </c>
      <c r="G235" s="25" t="str">
        <f>VLOOKUP(F235,'[2]Cod. SICOP-SIGMA'!$D:$E,2,FALSE)</f>
        <v>RIACHO F 1 RA XVII</v>
      </c>
      <c r="H235" s="35">
        <v>0</v>
      </c>
      <c r="I235" s="26">
        <v>10</v>
      </c>
      <c r="J235" s="26">
        <f t="shared" si="7"/>
        <v>5</v>
      </c>
    </row>
    <row r="236" spans="1:10" s="27" customFormat="1" ht="38.25" customHeight="1" x14ac:dyDescent="0.2">
      <c r="A236" s="25" t="s">
        <v>52</v>
      </c>
      <c r="B236" s="25" t="str">
        <f>Tabela1[[#This Row],[Código do Material]]&amp;" - "&amp;Tabela1[[#This Row],[Cod. SICOP]]</f>
        <v>3.3.90.30.24.08.0034.000002-02 - 142</v>
      </c>
      <c r="C236" s="25" t="str">
        <f t="shared" si="6"/>
        <v>TINTA DE MARCAÇÃO VIÁRIA</v>
      </c>
      <c r="D236" s="25" t="s">
        <v>53</v>
      </c>
      <c r="E236" s="25" t="s">
        <v>22</v>
      </c>
      <c r="F236" s="25">
        <v>142</v>
      </c>
      <c r="G236" s="25" t="str">
        <f>VLOOKUP(F236,'[2]Cod. SICOP-SIGMA'!$D:$E,2,FALSE)</f>
        <v>SAMAMB RA XII</v>
      </c>
      <c r="H236" s="35">
        <v>0</v>
      </c>
      <c r="I236" s="26">
        <v>5</v>
      </c>
      <c r="J236" s="26">
        <f t="shared" si="7"/>
        <v>2.5</v>
      </c>
    </row>
    <row r="237" spans="1:10" s="27" customFormat="1" ht="38.25" customHeight="1" x14ac:dyDescent="0.2">
      <c r="A237" s="25" t="s">
        <v>52</v>
      </c>
      <c r="B237" s="25" t="str">
        <f>Tabela1[[#This Row],[Código do Material]]&amp;" - "&amp;Tabela1[[#This Row],[Cod. SICOP]]</f>
        <v>3.3.90.30.24.08.0034.000002-02 - 134</v>
      </c>
      <c r="C237" s="25" t="str">
        <f t="shared" si="6"/>
        <v>TINTA DE MARCAÇÃO VIÁRIA</v>
      </c>
      <c r="D237" s="25" t="s">
        <v>53</v>
      </c>
      <c r="E237" s="25" t="s">
        <v>22</v>
      </c>
      <c r="F237" s="25">
        <v>134</v>
      </c>
      <c r="G237" s="25" t="str">
        <f>VLOOKUP(F237,'[2]Cod. SICOP-SIGMA'!$D:$E,2,FALSE)</f>
        <v>SOBRADINHO RA V</v>
      </c>
      <c r="H237" s="35">
        <v>0</v>
      </c>
      <c r="I237" s="26">
        <v>9</v>
      </c>
      <c r="J237" s="26">
        <f t="shared" si="7"/>
        <v>4.5</v>
      </c>
    </row>
    <row r="238" spans="1:10" s="27" customFormat="1" ht="38.25" customHeight="1" x14ac:dyDescent="0.2">
      <c r="A238" s="25" t="s">
        <v>52</v>
      </c>
      <c r="B238" s="25" t="str">
        <f>Tabela1[[#This Row],[Código do Material]]&amp;" - "&amp;Tabela1[[#This Row],[Cod. SICOP]]</f>
        <v>3.3.90.30.24.08.0034.000002-02 - 134</v>
      </c>
      <c r="C238" s="25" t="str">
        <f t="shared" si="6"/>
        <v>TINTA DE MARCAÇÃO VIÁRIA</v>
      </c>
      <c r="D238" s="25" t="s">
        <v>53</v>
      </c>
      <c r="E238" s="25" t="s">
        <v>22</v>
      </c>
      <c r="F238" s="25">
        <v>134</v>
      </c>
      <c r="G238" s="25" t="str">
        <f>VLOOKUP(F238,'[2]Cod. SICOP-SIGMA'!$D:$E,2,FALSE)</f>
        <v>SOBRADINHO RA V</v>
      </c>
      <c r="H238" s="35">
        <v>1</v>
      </c>
      <c r="I238" s="26">
        <v>0</v>
      </c>
      <c r="J238" s="26">
        <f t="shared" si="7"/>
        <v>0.5</v>
      </c>
    </row>
    <row r="239" spans="1:10" s="27" customFormat="1" ht="38.25" customHeight="1" x14ac:dyDescent="0.2">
      <c r="A239" s="25" t="s">
        <v>52</v>
      </c>
      <c r="B239" s="25" t="str">
        <f>Tabela1[[#This Row],[Código do Material]]&amp;" - "&amp;Tabela1[[#This Row],[Cod. SICOP]]</f>
        <v>3.3.90.30.24.08.0034.000002-02 - 304</v>
      </c>
      <c r="C239" s="25" t="str">
        <f t="shared" si="6"/>
        <v>TINTA DE MARCAÇÃO VIÁRIA</v>
      </c>
      <c r="D239" s="25" t="s">
        <v>53</v>
      </c>
      <c r="E239" s="25" t="s">
        <v>22</v>
      </c>
      <c r="F239" s="25">
        <v>304</v>
      </c>
      <c r="G239" s="25" t="str">
        <f>VLOOKUP(F239,'[2]Cod. SICOP-SIGMA'!$D:$E,2,FALSE)</f>
        <v>SOBRADINHO 2 RA XXVI</v>
      </c>
      <c r="H239" s="35">
        <v>0</v>
      </c>
      <c r="I239" s="26">
        <v>3</v>
      </c>
      <c r="J239" s="26">
        <f t="shared" si="7"/>
        <v>1.5</v>
      </c>
    </row>
    <row r="240" spans="1:10" s="27" customFormat="1" ht="38.25" customHeight="1" x14ac:dyDescent="0.2">
      <c r="A240" s="25" t="s">
        <v>52</v>
      </c>
      <c r="B240" s="25" t="str">
        <f>Tabela1[[#This Row],[Código do Material]]&amp;" - "&amp;Tabela1[[#This Row],[Cod. SICOP]]</f>
        <v>3.3.90.30.24.08.0034.000002-02 - 70</v>
      </c>
      <c r="C240" s="25" t="str">
        <f t="shared" si="6"/>
        <v>TINTA DE MARCAÇÃO VIÁRIA</v>
      </c>
      <c r="D240" s="25" t="s">
        <v>53</v>
      </c>
      <c r="E240" s="25" t="s">
        <v>22</v>
      </c>
      <c r="F240" s="25">
        <v>70</v>
      </c>
      <c r="G240" s="25" t="str">
        <f>VLOOKUP(F240,'[2]Cod. SICOP-SIGMA'!$D:$E,2,FALSE)</f>
        <v>SEAGRI</v>
      </c>
      <c r="H240" s="35">
        <v>0</v>
      </c>
      <c r="I240" s="26">
        <v>4</v>
      </c>
      <c r="J240" s="26">
        <f t="shared" si="7"/>
        <v>2</v>
      </c>
    </row>
    <row r="241" spans="1:10" s="27" customFormat="1" ht="38.25" customHeight="1" x14ac:dyDescent="0.2">
      <c r="A241" s="25" t="s">
        <v>52</v>
      </c>
      <c r="B241" s="25" t="str">
        <f>Tabela1[[#This Row],[Código do Material]]&amp;" - "&amp;Tabela1[[#This Row],[Cod. SICOP]]</f>
        <v>3.3.90.30.24.08.0034.000002-02 - 150</v>
      </c>
      <c r="C241" s="25" t="str">
        <f t="shared" si="6"/>
        <v>TINTA DE MARCAÇÃO VIÁRIA</v>
      </c>
      <c r="D241" s="25" t="s">
        <v>53</v>
      </c>
      <c r="E241" s="25" t="s">
        <v>22</v>
      </c>
      <c r="F241" s="25">
        <v>150</v>
      </c>
      <c r="G241" s="25" t="str">
        <f>VLOOKUP(F241,'[2]Cod. SICOP-SIGMA'!$D:$E,2,FALSE)</f>
        <v>SEC</v>
      </c>
      <c r="H241" s="35">
        <v>0</v>
      </c>
      <c r="I241" s="26">
        <v>0</v>
      </c>
      <c r="J241" s="26">
        <f t="shared" si="7"/>
        <v>0</v>
      </c>
    </row>
    <row r="242" spans="1:10" s="27" customFormat="1" ht="38.25" customHeight="1" x14ac:dyDescent="0.2">
      <c r="A242" s="25" t="s">
        <v>52</v>
      </c>
      <c r="B242" s="25" t="str">
        <f>Tabela1[[#This Row],[Código do Material]]&amp;" - "&amp;Tabela1[[#This Row],[Cod. SICOP]]</f>
        <v>3.3.90.30.24.08.0034.000002-02 - 431</v>
      </c>
      <c r="C242" s="25" t="str">
        <f t="shared" si="6"/>
        <v>TINTA DE MARCAÇÃO VIÁRIA</v>
      </c>
      <c r="D242" s="25" t="s">
        <v>53</v>
      </c>
      <c r="E242" s="25" t="s">
        <v>22</v>
      </c>
      <c r="F242" s="25">
        <v>431</v>
      </c>
      <c r="G242" s="25" t="str">
        <f>VLOOKUP(F242,'[2]Cod. SICOP-SIGMA'!$D:$E,2,FALSE)</f>
        <v>SEDESTMIDH</v>
      </c>
      <c r="H242" s="35">
        <v>20</v>
      </c>
      <c r="I242" s="26">
        <v>0</v>
      </c>
      <c r="J242" s="26">
        <f t="shared" si="7"/>
        <v>10</v>
      </c>
    </row>
    <row r="243" spans="1:10" s="27" customFormat="1" ht="38.25" customHeight="1" x14ac:dyDescent="0.2">
      <c r="A243" s="25" t="s">
        <v>52</v>
      </c>
      <c r="B243" s="25" t="str">
        <f>Tabela1[[#This Row],[Código do Material]]&amp;" - "&amp;Tabela1[[#This Row],[Cod. SICOP]]</f>
        <v>3.3.90.30.24.08.0034.000002-02 - 50</v>
      </c>
      <c r="C243" s="25" t="str">
        <f t="shared" si="6"/>
        <v>TINTA DE MARCAÇÃO VIÁRIA</v>
      </c>
      <c r="D243" s="25" t="s">
        <v>53</v>
      </c>
      <c r="E243" s="25" t="s">
        <v>22</v>
      </c>
      <c r="F243" s="25">
        <v>50</v>
      </c>
      <c r="G243" s="25" t="str">
        <f>VLOOKUP(F243,'[2]Cod. SICOP-SIGMA'!$D:$E,2,FALSE)</f>
        <v>SSP</v>
      </c>
      <c r="H243" s="35">
        <v>0</v>
      </c>
      <c r="I243" s="26">
        <v>13</v>
      </c>
      <c r="J243" s="26">
        <f t="shared" si="7"/>
        <v>6.5</v>
      </c>
    </row>
    <row r="244" spans="1:10" s="27" customFormat="1" ht="25.5" customHeight="1" x14ac:dyDescent="0.2">
      <c r="A244" s="25" t="s">
        <v>152</v>
      </c>
      <c r="B244" s="25" t="str">
        <f>Tabela1[[#This Row],[Código do Material]]&amp;" - "&amp;Tabela1[[#This Row],[Cod. SICOP]]</f>
        <v>3.3.90.30.42.02.0261.000001-01 - 2</v>
      </c>
      <c r="C244" s="25" t="str">
        <f t="shared" si="6"/>
        <v>TRINCHA</v>
      </c>
      <c r="D244" s="25" t="s">
        <v>153</v>
      </c>
      <c r="E244" s="25" t="s">
        <v>21</v>
      </c>
      <c r="F244" s="25">
        <v>2</v>
      </c>
      <c r="G244" s="25" t="str">
        <f>VLOOKUP(F244,'[2]Cod. SICOP-SIGMA'!$D:$E,2,FALSE)</f>
        <v>CASA CIVIL</v>
      </c>
      <c r="H244" s="35">
        <v>14</v>
      </c>
      <c r="I244" s="26">
        <v>0</v>
      </c>
      <c r="J244" s="26">
        <f t="shared" si="7"/>
        <v>7</v>
      </c>
    </row>
    <row r="245" spans="1:10" s="27" customFormat="1" ht="25.5" customHeight="1" x14ac:dyDescent="0.2">
      <c r="A245" s="25" t="s">
        <v>152</v>
      </c>
      <c r="B245" s="25" t="str">
        <f>Tabela1[[#This Row],[Código do Material]]&amp;" - "&amp;Tabela1[[#This Row],[Cod. SICOP]]</f>
        <v>3.3.90.30.42.02.0261.000001-01 - 98</v>
      </c>
      <c r="C245" s="25" t="str">
        <f t="shared" si="6"/>
        <v>TRINCHA</v>
      </c>
      <c r="D245" s="25" t="s">
        <v>153</v>
      </c>
      <c r="E245" s="25" t="s">
        <v>21</v>
      </c>
      <c r="F245" s="25">
        <v>98</v>
      </c>
      <c r="G245" s="25" t="str">
        <f>VLOOKUP(F245,'[2]Cod. SICOP-SIGMA'!$D:$E,2,FALSE)</f>
        <v>DFTRANS</v>
      </c>
      <c r="H245" s="35">
        <v>0</v>
      </c>
      <c r="I245" s="26">
        <v>3</v>
      </c>
      <c r="J245" s="26">
        <f t="shared" si="7"/>
        <v>1.5</v>
      </c>
    </row>
    <row r="246" spans="1:10" s="27" customFormat="1" ht="25.5" customHeight="1" x14ac:dyDescent="0.2">
      <c r="A246" s="25" t="s">
        <v>152</v>
      </c>
      <c r="B246" s="25" t="str">
        <f>Tabela1[[#This Row],[Código do Material]]&amp;" - "&amp;Tabela1[[#This Row],[Cod. SICOP]]</f>
        <v>3.3.90.30.42.02.0261.000001-01 - 72</v>
      </c>
      <c r="C246" s="25" t="str">
        <f t="shared" si="6"/>
        <v>TRINCHA</v>
      </c>
      <c r="D246" s="25" t="s">
        <v>153</v>
      </c>
      <c r="E246" s="25" t="s">
        <v>21</v>
      </c>
      <c r="F246" s="25">
        <v>72</v>
      </c>
      <c r="G246" s="25" t="str">
        <f>VLOOKUP(F246,'[2]Cod. SICOP-SIGMA'!$D:$E,2,FALSE)</f>
        <v>EMATER</v>
      </c>
      <c r="H246" s="35">
        <v>3</v>
      </c>
      <c r="I246" s="26">
        <v>0</v>
      </c>
      <c r="J246" s="26">
        <f t="shared" si="7"/>
        <v>1.5</v>
      </c>
    </row>
    <row r="247" spans="1:10" s="27" customFormat="1" ht="25.5" customHeight="1" x14ac:dyDescent="0.2">
      <c r="A247" s="25" t="s">
        <v>152</v>
      </c>
      <c r="B247" s="25" t="str">
        <f>Tabela1[[#This Row],[Código do Material]]&amp;" - "&amp;Tabela1[[#This Row],[Cod. SICOP]]</f>
        <v>3.3.90.30.42.02.0261.000001-01 - 63</v>
      </c>
      <c r="C247" s="25" t="str">
        <f t="shared" si="6"/>
        <v>TRINCHA</v>
      </c>
      <c r="D247" s="25" t="s">
        <v>153</v>
      </c>
      <c r="E247" s="25" t="s">
        <v>21</v>
      </c>
      <c r="F247" s="25">
        <v>63</v>
      </c>
      <c r="G247" s="25" t="str">
        <f>VLOOKUP(F247,'[2]Cod. SICOP-SIGMA'!$D:$E,2,FALSE)</f>
        <v>FHB</v>
      </c>
      <c r="H247" s="35">
        <v>0</v>
      </c>
      <c r="I247" s="26">
        <v>1</v>
      </c>
      <c r="J247" s="26">
        <f t="shared" si="7"/>
        <v>0.5</v>
      </c>
    </row>
    <row r="248" spans="1:10" s="27" customFormat="1" ht="25.5" customHeight="1" x14ac:dyDescent="0.2">
      <c r="A248" s="25" t="s">
        <v>152</v>
      </c>
      <c r="B248" s="25" t="str">
        <f>Tabela1[[#This Row],[Código do Material]]&amp;" - "&amp;Tabela1[[#This Row],[Cod. SICOP]]</f>
        <v>3.3.90.30.42.02.0261.000001-01 - 196</v>
      </c>
      <c r="C248" s="25" t="str">
        <f t="shared" si="6"/>
        <v>TRINCHA</v>
      </c>
      <c r="D248" s="25" t="s">
        <v>153</v>
      </c>
      <c r="E248" s="25" t="s">
        <v>21</v>
      </c>
      <c r="F248" s="25">
        <v>196</v>
      </c>
      <c r="G248" s="25" t="str">
        <f>VLOOKUP(F248,'[2]Cod. SICOP-SIGMA'!$D:$E,2,FALSE)</f>
        <v>FJZB</v>
      </c>
      <c r="H248" s="35">
        <v>19</v>
      </c>
      <c r="I248" s="26">
        <v>107</v>
      </c>
      <c r="J248" s="26">
        <f t="shared" si="7"/>
        <v>63</v>
      </c>
    </row>
    <row r="249" spans="1:10" s="27" customFormat="1" ht="25.5" customHeight="1" x14ac:dyDescent="0.2">
      <c r="A249" s="25" t="s">
        <v>152</v>
      </c>
      <c r="B249" s="25" t="str">
        <f>Tabela1[[#This Row],[Código do Material]]&amp;" - "&amp;Tabela1[[#This Row],[Cod. SICOP]]</f>
        <v>3.3.90.30.42.02.0261.000001-01 - 391</v>
      </c>
      <c r="C249" s="25" t="str">
        <f t="shared" si="6"/>
        <v>TRINCHA</v>
      </c>
      <c r="D249" s="25" t="s">
        <v>153</v>
      </c>
      <c r="E249" s="25" t="s">
        <v>21</v>
      </c>
      <c r="F249" s="25">
        <v>391</v>
      </c>
      <c r="G249" s="25" t="str">
        <f>VLOOKUP(F249,'[2]Cod. SICOP-SIGMA'!$D:$E,2,FALSE)</f>
        <v>IBRAM</v>
      </c>
      <c r="H249" s="35">
        <v>0</v>
      </c>
      <c r="I249" s="26">
        <v>10</v>
      </c>
      <c r="J249" s="26">
        <f t="shared" si="7"/>
        <v>5</v>
      </c>
    </row>
    <row r="250" spans="1:10" s="27" customFormat="1" ht="25.5" customHeight="1" x14ac:dyDescent="0.2">
      <c r="A250" s="25" t="s">
        <v>152</v>
      </c>
      <c r="B250" s="25" t="str">
        <f>Tabela1[[#This Row],[Código do Material]]&amp;" - "&amp;Tabela1[[#This Row],[Cod. SICOP]]</f>
        <v>3.3.90.30.42.02.0261.000001-01 - 195</v>
      </c>
      <c r="C250" s="25" t="str">
        <f t="shared" si="6"/>
        <v>TRINCHA</v>
      </c>
      <c r="D250" s="25" t="s">
        <v>153</v>
      </c>
      <c r="E250" s="25" t="s">
        <v>21</v>
      </c>
      <c r="F250" s="25">
        <v>195</v>
      </c>
      <c r="G250" s="25" t="str">
        <f>VLOOKUP(F250,'[2]Cod. SICOP-SIGMA'!$D:$E,2,FALSE)</f>
        <v>JBB</v>
      </c>
      <c r="H250" s="35">
        <v>0</v>
      </c>
      <c r="I250" s="26">
        <v>5</v>
      </c>
      <c r="J250" s="26">
        <f t="shared" si="7"/>
        <v>2.5</v>
      </c>
    </row>
    <row r="251" spans="1:10" s="27" customFormat="1" ht="25.5" customHeight="1" x14ac:dyDescent="0.2">
      <c r="A251" s="25" t="s">
        <v>152</v>
      </c>
      <c r="B251" s="25" t="str">
        <f>Tabela1[[#This Row],[Código do Material]]&amp;" - "&amp;Tabela1[[#This Row],[Cod. SICOP]]</f>
        <v>3.3.90.30.42.02.0261.000001-01 - 54</v>
      </c>
      <c r="C251" s="25" t="str">
        <f t="shared" si="6"/>
        <v>TRINCHA</v>
      </c>
      <c r="D251" s="25" t="s">
        <v>153</v>
      </c>
      <c r="E251" s="25" t="s">
        <v>21</v>
      </c>
      <c r="F251" s="25">
        <v>54</v>
      </c>
      <c r="G251" s="25" t="str">
        <f>VLOOKUP(F251,'[2]Cod. SICOP-SIGMA'!$D:$E,2,FALSE)</f>
        <v>PMDF</v>
      </c>
      <c r="H251" s="35">
        <v>0</v>
      </c>
      <c r="I251" s="26">
        <v>30</v>
      </c>
      <c r="J251" s="26">
        <f t="shared" si="7"/>
        <v>15</v>
      </c>
    </row>
    <row r="252" spans="1:10" s="27" customFormat="1" ht="25.5" customHeight="1" x14ac:dyDescent="0.2">
      <c r="A252" s="25" t="s">
        <v>152</v>
      </c>
      <c r="B252" s="25" t="str">
        <f>Tabela1[[#This Row],[Código do Material]]&amp;" - "&amp;Tabela1[[#This Row],[Cod. SICOP]]</f>
        <v>3.3.90.30.42.02.0261.000001-01 - 136</v>
      </c>
      <c r="C252" s="25" t="str">
        <f t="shared" si="6"/>
        <v>TRINCHA</v>
      </c>
      <c r="D252" s="25" t="s">
        <v>153</v>
      </c>
      <c r="E252" s="25" t="s">
        <v>21</v>
      </c>
      <c r="F252" s="25">
        <v>136</v>
      </c>
      <c r="G252" s="25" t="str">
        <f>VLOOKUP(F252,'[2]Cod. SICOP-SIGMA'!$D:$E,2,FALSE)</f>
        <v>BANDEIR RA VIII</v>
      </c>
      <c r="H252" s="35">
        <v>0</v>
      </c>
      <c r="I252" s="26">
        <v>0</v>
      </c>
      <c r="J252" s="26">
        <f t="shared" si="7"/>
        <v>0</v>
      </c>
    </row>
    <row r="253" spans="1:10" s="27" customFormat="1" ht="25.5" customHeight="1" x14ac:dyDescent="0.2">
      <c r="A253" s="25" t="s">
        <v>152</v>
      </c>
      <c r="B253" s="25" t="str">
        <f>Tabela1[[#This Row],[Código do Material]]&amp;" - "&amp;Tabela1[[#This Row],[Cod. SICOP]]</f>
        <v>3.3.90.30.42.02.0261.000001-01 - 133</v>
      </c>
      <c r="C253" s="25" t="str">
        <f t="shared" si="6"/>
        <v>TRINCHA</v>
      </c>
      <c r="D253" s="25" t="s">
        <v>153</v>
      </c>
      <c r="E253" s="25" t="s">
        <v>21</v>
      </c>
      <c r="F253" s="25">
        <v>133</v>
      </c>
      <c r="G253" s="25" t="str">
        <f>VLOOKUP(F253,'[2]Cod. SICOP-SIGMA'!$D:$E,2,FALSE)</f>
        <v>BRAZLAND RA IV</v>
      </c>
      <c r="H253" s="35">
        <v>0</v>
      </c>
      <c r="I253" s="26">
        <v>27</v>
      </c>
      <c r="J253" s="26">
        <f t="shared" si="7"/>
        <v>13.5</v>
      </c>
    </row>
    <row r="254" spans="1:10" s="27" customFormat="1" ht="25.5" customHeight="1" x14ac:dyDescent="0.2">
      <c r="A254" s="25" t="s">
        <v>152</v>
      </c>
      <c r="B254" s="25" t="str">
        <f>Tabela1[[#This Row],[Código do Material]]&amp;" - "&amp;Tabela1[[#This Row],[Cod. SICOP]]</f>
        <v>3.3.90.30.42.02.0261.000001-01 - 147</v>
      </c>
      <c r="C254" s="25" t="str">
        <f t="shared" si="6"/>
        <v>TRINCHA</v>
      </c>
      <c r="D254" s="25" t="s">
        <v>153</v>
      </c>
      <c r="E254" s="25" t="s">
        <v>21</v>
      </c>
      <c r="F254" s="25">
        <v>147</v>
      </c>
      <c r="G254" s="25" t="str">
        <f>VLOOKUP(F254,'[2]Cod. SICOP-SIGMA'!$D:$E,2,FALSE)</f>
        <v>CANDANGO RA XIX</v>
      </c>
      <c r="H254" s="35">
        <v>0</v>
      </c>
      <c r="I254" s="26">
        <v>82</v>
      </c>
      <c r="J254" s="26">
        <f t="shared" si="7"/>
        <v>41</v>
      </c>
    </row>
    <row r="255" spans="1:10" s="27" customFormat="1" ht="25.5" customHeight="1" x14ac:dyDescent="0.2">
      <c r="A255" s="25" t="s">
        <v>152</v>
      </c>
      <c r="B255" s="25" t="str">
        <f>Tabela1[[#This Row],[Código do Material]]&amp;" - "&amp;Tabela1[[#This Row],[Cod. SICOP]]</f>
        <v>3.3.90.30.42.02.0261.000001-01 - 138</v>
      </c>
      <c r="C255" s="25" t="str">
        <f t="shared" si="6"/>
        <v>TRINCHA</v>
      </c>
      <c r="D255" s="25" t="s">
        <v>153</v>
      </c>
      <c r="E255" s="25" t="s">
        <v>21</v>
      </c>
      <c r="F255" s="25">
        <v>138</v>
      </c>
      <c r="G255" s="25" t="str">
        <f>VLOOKUP(F255,'[2]Cod. SICOP-SIGMA'!$D:$E,2,FALSE)</f>
        <v>CEILANDIA RA IX</v>
      </c>
      <c r="H255" s="35">
        <v>0</v>
      </c>
      <c r="I255" s="26">
        <v>10</v>
      </c>
      <c r="J255" s="26">
        <f t="shared" si="7"/>
        <v>5</v>
      </c>
    </row>
    <row r="256" spans="1:10" s="27" customFormat="1" ht="25.5" customHeight="1" x14ac:dyDescent="0.2">
      <c r="A256" s="25" t="s">
        <v>152</v>
      </c>
      <c r="B256" s="25" t="str">
        <f>Tabela1[[#This Row],[Código do Material]]&amp;" - "&amp;Tabela1[[#This Row],[Cod. SICOP]]</f>
        <v>3.3.90.30.42.02.0261.000001-01 - 139</v>
      </c>
      <c r="C256" s="25" t="str">
        <f t="shared" si="6"/>
        <v>TRINCHA</v>
      </c>
      <c r="D256" s="25" t="s">
        <v>153</v>
      </c>
      <c r="E256" s="25" t="s">
        <v>21</v>
      </c>
      <c r="F256" s="25">
        <v>139</v>
      </c>
      <c r="G256" s="25" t="str">
        <f>VLOOKUP(F256,'[2]Cod. SICOP-SIGMA'!$D:$E,2,FALSE)</f>
        <v>CRUZEIRO RA XI</v>
      </c>
      <c r="H256" s="35">
        <v>0</v>
      </c>
      <c r="I256" s="26">
        <v>7</v>
      </c>
      <c r="J256" s="26">
        <f t="shared" si="7"/>
        <v>3.5</v>
      </c>
    </row>
    <row r="257" spans="1:10" s="27" customFormat="1" ht="25.5" customHeight="1" x14ac:dyDescent="0.2">
      <c r="A257" s="25" t="s">
        <v>152</v>
      </c>
      <c r="B257" s="25" t="str">
        <f>Tabela1[[#This Row],[Código do Material]]&amp;" - "&amp;Tabela1[[#This Row],[Cod. SICOP]]</f>
        <v>3.3.90.30.42.02.0261.000001-01 - 131</v>
      </c>
      <c r="C257" s="25" t="str">
        <f t="shared" si="6"/>
        <v>TRINCHA</v>
      </c>
      <c r="D257" s="25" t="s">
        <v>153</v>
      </c>
      <c r="E257" s="25" t="s">
        <v>21</v>
      </c>
      <c r="F257" s="25">
        <v>131</v>
      </c>
      <c r="G257" s="25" t="str">
        <f>VLOOKUP(F257,'[2]Cod. SICOP-SIGMA'!$D:$E,2,FALSE)</f>
        <v>GAMA RA II</v>
      </c>
      <c r="H257" s="35">
        <v>0</v>
      </c>
      <c r="I257" s="26">
        <v>16</v>
      </c>
      <c r="J257" s="26">
        <f t="shared" si="7"/>
        <v>8</v>
      </c>
    </row>
    <row r="258" spans="1:10" s="27" customFormat="1" ht="25.5" customHeight="1" x14ac:dyDescent="0.2">
      <c r="A258" s="25" t="s">
        <v>152</v>
      </c>
      <c r="B258" s="25" t="str">
        <f>Tabela1[[#This Row],[Código do Material]]&amp;" - "&amp;Tabela1[[#This Row],[Cod. SICOP]]</f>
        <v>3.3.90.30.42.02.0261.000001-01 - 146</v>
      </c>
      <c r="C258" s="25" t="str">
        <f t="shared" ref="C258:C274" si="8">LEFT(D258,SEARCH(",",D258)-1)</f>
        <v>TRINCHA</v>
      </c>
      <c r="D258" s="25" t="s">
        <v>153</v>
      </c>
      <c r="E258" s="25" t="s">
        <v>21</v>
      </c>
      <c r="F258" s="25">
        <v>146</v>
      </c>
      <c r="G258" s="25" t="str">
        <f>VLOOKUP(F258,'[2]Cod. SICOP-SIGMA'!$D:$E,2,FALSE)</f>
        <v>LAGO SUL RA XVI</v>
      </c>
      <c r="H258" s="35">
        <v>0</v>
      </c>
      <c r="I258" s="26">
        <v>6</v>
      </c>
      <c r="J258" s="26">
        <f t="shared" ref="J258:J274" si="9">AVERAGE(H258:I258)</f>
        <v>3</v>
      </c>
    </row>
    <row r="259" spans="1:10" s="27" customFormat="1" ht="25.5" customHeight="1" x14ac:dyDescent="0.2">
      <c r="A259" s="25" t="s">
        <v>152</v>
      </c>
      <c r="B259" s="25" t="str">
        <f>Tabela1[[#This Row],[Código do Material]]&amp;" - "&amp;Tabela1[[#This Row],[Cod. SICOP]]</f>
        <v>3.3.90.30.42.02.0261.000001-01 - 140</v>
      </c>
      <c r="C259" s="25" t="str">
        <f t="shared" si="8"/>
        <v>TRINCHA</v>
      </c>
      <c r="D259" s="25" t="s">
        <v>153</v>
      </c>
      <c r="E259" s="25" t="s">
        <v>21</v>
      </c>
      <c r="F259" s="25">
        <v>140</v>
      </c>
      <c r="G259" s="25" t="str">
        <f>VLOOKUP(F259,'[2]Cod. SICOP-SIGMA'!$D:$E,2,FALSE)</f>
        <v>PARANOA RA VII</v>
      </c>
      <c r="H259" s="35">
        <v>0</v>
      </c>
      <c r="I259" s="26">
        <v>0</v>
      </c>
      <c r="J259" s="26">
        <f t="shared" si="9"/>
        <v>0</v>
      </c>
    </row>
    <row r="260" spans="1:10" s="27" customFormat="1" ht="25.5" customHeight="1" x14ac:dyDescent="0.2">
      <c r="A260" s="25" t="s">
        <v>152</v>
      </c>
      <c r="B260" s="25" t="str">
        <f>Tabela1[[#This Row],[Código do Material]]&amp;" - "&amp;Tabela1[[#This Row],[Cod. SICOP]]</f>
        <v>3.3.90.30.42.02.0261.000001-01 - 305</v>
      </c>
      <c r="C260" s="25" t="str">
        <f t="shared" si="8"/>
        <v>TRINCHA</v>
      </c>
      <c r="D260" s="25" t="s">
        <v>153</v>
      </c>
      <c r="E260" s="25" t="s">
        <v>21</v>
      </c>
      <c r="F260" s="25">
        <v>305</v>
      </c>
      <c r="G260" s="25" t="str">
        <f>VLOOKUP(F260,'[2]Cod. SICOP-SIGMA'!$D:$E,2,FALSE)</f>
        <v>PARK WAY RA XXIV</v>
      </c>
      <c r="H260" s="35">
        <v>0</v>
      </c>
      <c r="I260" s="26">
        <v>1</v>
      </c>
      <c r="J260" s="26">
        <f t="shared" si="9"/>
        <v>0.5</v>
      </c>
    </row>
    <row r="261" spans="1:10" s="27" customFormat="1" ht="25.5" customHeight="1" x14ac:dyDescent="0.2">
      <c r="A261" s="25" t="s">
        <v>152</v>
      </c>
      <c r="B261" s="25" t="str">
        <f>Tabela1[[#This Row],[Código do Material]]&amp;" - "&amp;Tabela1[[#This Row],[Cod. SICOP]]</f>
        <v>3.3.90.30.42.02.0261.000001-01 - 141</v>
      </c>
      <c r="C261" s="25" t="str">
        <f t="shared" si="8"/>
        <v>TRINCHA</v>
      </c>
      <c r="D261" s="25" t="s">
        <v>153</v>
      </c>
      <c r="E261" s="25" t="s">
        <v>21</v>
      </c>
      <c r="F261" s="25">
        <v>141</v>
      </c>
      <c r="G261" s="25" t="str">
        <f>VLOOKUP(F261,'[2]Cod. SICOP-SIGMA'!$D:$E,2,FALSE)</f>
        <v>PLANO PILOTO RA I</v>
      </c>
      <c r="H261" s="35">
        <v>0</v>
      </c>
      <c r="I261" s="26">
        <v>10</v>
      </c>
      <c r="J261" s="26">
        <f t="shared" si="9"/>
        <v>5</v>
      </c>
    </row>
    <row r="262" spans="1:10" s="27" customFormat="1" ht="25.5" customHeight="1" x14ac:dyDescent="0.2">
      <c r="A262" s="25" t="s">
        <v>152</v>
      </c>
      <c r="B262" s="25" t="str">
        <f>Tabela1[[#This Row],[Código do Material]]&amp;" - "&amp;Tabela1[[#This Row],[Cod. SICOP]]</f>
        <v>3.3.90.30.42.02.0261.000001-01 - 145</v>
      </c>
      <c r="C262" s="25" t="str">
        <f t="shared" si="8"/>
        <v>TRINCHA</v>
      </c>
      <c r="D262" s="25" t="s">
        <v>153</v>
      </c>
      <c r="E262" s="25" t="s">
        <v>21</v>
      </c>
      <c r="F262" s="25">
        <v>145</v>
      </c>
      <c r="G262" s="25" t="str">
        <f>VLOOKUP(F262,'[2]Cod. SICOP-SIGMA'!$D:$E,2,FALSE)</f>
        <v>REC EMAS RA XV</v>
      </c>
      <c r="H262" s="35">
        <v>0</v>
      </c>
      <c r="I262" s="26">
        <v>4</v>
      </c>
      <c r="J262" s="26">
        <f t="shared" si="9"/>
        <v>2</v>
      </c>
    </row>
    <row r="263" spans="1:10" s="27" customFormat="1" ht="25.5" customHeight="1" x14ac:dyDescent="0.2">
      <c r="A263" s="25" t="s">
        <v>152</v>
      </c>
      <c r="B263" s="25" t="str">
        <f>Tabela1[[#This Row],[Código do Material]]&amp;" - "&amp;Tabela1[[#This Row],[Cod. SICOP]]</f>
        <v>3.3.90.30.42.02.0261.000001-01 - 148</v>
      </c>
      <c r="C263" s="25" t="str">
        <f t="shared" si="8"/>
        <v>TRINCHA</v>
      </c>
      <c r="D263" s="25" t="s">
        <v>153</v>
      </c>
      <c r="E263" s="25" t="s">
        <v>21</v>
      </c>
      <c r="F263" s="25">
        <v>148</v>
      </c>
      <c r="G263" s="25" t="str">
        <f>VLOOKUP(F263,'[2]Cod. SICOP-SIGMA'!$D:$E,2,FALSE)</f>
        <v>RIACHO F 1 RA XVII</v>
      </c>
      <c r="H263" s="35">
        <v>10</v>
      </c>
      <c r="I263" s="26">
        <v>0</v>
      </c>
      <c r="J263" s="26">
        <f t="shared" si="9"/>
        <v>5</v>
      </c>
    </row>
    <row r="264" spans="1:10" s="27" customFormat="1" ht="25.5" customHeight="1" x14ac:dyDescent="0.2">
      <c r="A264" s="25" t="s">
        <v>152</v>
      </c>
      <c r="B264" s="25" t="str">
        <f>Tabela1[[#This Row],[Código do Material]]&amp;" - "&amp;Tabela1[[#This Row],[Cod. SICOP]]</f>
        <v>3.3.90.30.42.02.0261.000001-01 - 148</v>
      </c>
      <c r="C264" s="25" t="str">
        <f t="shared" si="8"/>
        <v>TRINCHA</v>
      </c>
      <c r="D264" s="25" t="s">
        <v>153</v>
      </c>
      <c r="E264" s="25" t="s">
        <v>21</v>
      </c>
      <c r="F264" s="25">
        <v>148</v>
      </c>
      <c r="G264" s="25" t="str">
        <f>VLOOKUP(F264,'[2]Cod. SICOP-SIGMA'!$D:$E,2,FALSE)</f>
        <v>RIACHO F 1 RA XVII</v>
      </c>
      <c r="H264" s="35">
        <v>0</v>
      </c>
      <c r="I264" s="26">
        <v>10</v>
      </c>
      <c r="J264" s="26">
        <f t="shared" si="9"/>
        <v>5</v>
      </c>
    </row>
    <row r="265" spans="1:10" s="27" customFormat="1" ht="25.5" customHeight="1" x14ac:dyDescent="0.2">
      <c r="A265" s="25" t="s">
        <v>152</v>
      </c>
      <c r="B265" s="25" t="str">
        <f>Tabela1[[#This Row],[Código do Material]]&amp;" - "&amp;Tabela1[[#This Row],[Cod. SICOP]]</f>
        <v>3.3.90.30.42.02.0261.000001-01 - 142</v>
      </c>
      <c r="C265" s="25" t="str">
        <f t="shared" si="8"/>
        <v>TRINCHA</v>
      </c>
      <c r="D265" s="25" t="s">
        <v>153</v>
      </c>
      <c r="E265" s="25" t="s">
        <v>21</v>
      </c>
      <c r="F265" s="25">
        <v>142</v>
      </c>
      <c r="G265" s="25" t="str">
        <f>VLOOKUP(F265,'[2]Cod. SICOP-SIGMA'!$D:$E,2,FALSE)</f>
        <v>SAMAMB RA XII</v>
      </c>
      <c r="H265" s="35">
        <v>0</v>
      </c>
      <c r="I265" s="26">
        <v>30</v>
      </c>
      <c r="J265" s="26">
        <f t="shared" si="9"/>
        <v>15</v>
      </c>
    </row>
    <row r="266" spans="1:10" s="27" customFormat="1" ht="25.5" customHeight="1" x14ac:dyDescent="0.2">
      <c r="A266" s="25" t="s">
        <v>152</v>
      </c>
      <c r="B266" s="25" t="str">
        <f>Tabela1[[#This Row],[Código do Material]]&amp;" - "&amp;Tabela1[[#This Row],[Cod. SICOP]]</f>
        <v>3.3.90.30.42.02.0261.000001-01 - 143</v>
      </c>
      <c r="C266" s="25" t="str">
        <f t="shared" si="8"/>
        <v>TRINCHA</v>
      </c>
      <c r="D266" s="25" t="s">
        <v>153</v>
      </c>
      <c r="E266" s="25" t="s">
        <v>21</v>
      </c>
      <c r="F266" s="25">
        <v>143</v>
      </c>
      <c r="G266" s="25" t="str">
        <f>VLOOKUP(F266,'[2]Cod. SICOP-SIGMA'!$D:$E,2,FALSE)</f>
        <v>STA MA RA XIII</v>
      </c>
      <c r="H266" s="35">
        <v>7</v>
      </c>
      <c r="I266" s="26">
        <v>0</v>
      </c>
      <c r="J266" s="26">
        <f t="shared" si="9"/>
        <v>3.5</v>
      </c>
    </row>
    <row r="267" spans="1:10" s="27" customFormat="1" ht="25.5" customHeight="1" x14ac:dyDescent="0.2">
      <c r="A267" s="25" t="s">
        <v>152</v>
      </c>
      <c r="B267" s="25" t="str">
        <f>Tabela1[[#This Row],[Código do Material]]&amp;" - "&amp;Tabela1[[#This Row],[Cod. SICOP]]</f>
        <v>3.3.90.30.42.02.0261.000001-01 - 306</v>
      </c>
      <c r="C267" s="25" t="str">
        <f t="shared" si="8"/>
        <v>TRINCHA</v>
      </c>
      <c r="D267" s="25" t="s">
        <v>153</v>
      </c>
      <c r="E267" s="25" t="s">
        <v>21</v>
      </c>
      <c r="F267" s="25">
        <v>306</v>
      </c>
      <c r="G267" s="25" t="str">
        <f>VLOOKUP(F267,'[2]Cod. SICOP-SIGMA'!$D:$E,2,FALSE)</f>
        <v>SCIA RA XXV</v>
      </c>
      <c r="H267" s="35">
        <v>2</v>
      </c>
      <c r="I267" s="26">
        <v>4</v>
      </c>
      <c r="J267" s="26">
        <f t="shared" si="9"/>
        <v>3</v>
      </c>
    </row>
    <row r="268" spans="1:10" s="27" customFormat="1" ht="25.5" customHeight="1" x14ac:dyDescent="0.2">
      <c r="A268" s="25" t="s">
        <v>152</v>
      </c>
      <c r="B268" s="25" t="str">
        <f>Tabela1[[#This Row],[Código do Material]]&amp;" - "&amp;Tabela1[[#This Row],[Cod. SICOP]]</f>
        <v>3.3.90.30.42.02.0261.000001-01 - 134</v>
      </c>
      <c r="C268" s="25" t="str">
        <f t="shared" si="8"/>
        <v>TRINCHA</v>
      </c>
      <c r="D268" s="25" t="s">
        <v>153</v>
      </c>
      <c r="E268" s="25" t="s">
        <v>21</v>
      </c>
      <c r="F268" s="25">
        <v>134</v>
      </c>
      <c r="G268" s="25" t="str">
        <f>VLOOKUP(F268,'[2]Cod. SICOP-SIGMA'!$D:$E,2,FALSE)</f>
        <v>SOBRADINHO RA V</v>
      </c>
      <c r="H268" s="35">
        <v>0</v>
      </c>
      <c r="I268" s="26">
        <v>5</v>
      </c>
      <c r="J268" s="26">
        <f t="shared" si="9"/>
        <v>2.5</v>
      </c>
    </row>
    <row r="269" spans="1:10" s="27" customFormat="1" ht="25.5" customHeight="1" x14ac:dyDescent="0.2">
      <c r="A269" s="25" t="s">
        <v>152</v>
      </c>
      <c r="B269" s="25" t="str">
        <f>Tabela1[[#This Row],[Código do Material]]&amp;" - "&amp;Tabela1[[#This Row],[Cod. SICOP]]</f>
        <v>3.3.90.30.42.02.0261.000001-01 - 132</v>
      </c>
      <c r="C269" s="25" t="str">
        <f t="shared" si="8"/>
        <v>TRINCHA</v>
      </c>
      <c r="D269" s="25" t="s">
        <v>153</v>
      </c>
      <c r="E269" s="25" t="s">
        <v>21</v>
      </c>
      <c r="F269" s="25">
        <v>132</v>
      </c>
      <c r="G269" s="25" t="str">
        <f>VLOOKUP(F269,'[2]Cod. SICOP-SIGMA'!$D:$E,2,FALSE)</f>
        <v>TAGUA RA III</v>
      </c>
      <c r="H269" s="35">
        <v>0</v>
      </c>
      <c r="I269" s="26">
        <v>36</v>
      </c>
      <c r="J269" s="26">
        <f t="shared" si="9"/>
        <v>18</v>
      </c>
    </row>
    <row r="270" spans="1:10" s="27" customFormat="1" ht="25.5" customHeight="1" x14ac:dyDescent="0.2">
      <c r="A270" s="25" t="s">
        <v>152</v>
      </c>
      <c r="B270" s="25" t="str">
        <f>Tabela1[[#This Row],[Código do Material]]&amp;" - "&amp;Tabela1[[#This Row],[Cod. SICOP]]</f>
        <v>3.3.90.30.42.02.0261.000001-01 - 366</v>
      </c>
      <c r="C270" s="25" t="str">
        <f t="shared" si="8"/>
        <v>TRINCHA</v>
      </c>
      <c r="D270" s="25" t="s">
        <v>153</v>
      </c>
      <c r="E270" s="25" t="s">
        <v>21</v>
      </c>
      <c r="F270" s="25">
        <v>366</v>
      </c>
      <c r="G270" s="25" t="str">
        <f>VLOOKUP(F270,'[2]Cod. SICOP-SIGMA'!$D:$E,2,FALSE)</f>
        <v>VICENTE PIRES RA XXX</v>
      </c>
      <c r="H270" s="35">
        <v>22</v>
      </c>
      <c r="I270" s="26">
        <v>0</v>
      </c>
      <c r="J270" s="26">
        <f t="shared" si="9"/>
        <v>11</v>
      </c>
    </row>
    <row r="271" spans="1:10" s="27" customFormat="1" ht="25.5" customHeight="1" x14ac:dyDescent="0.2">
      <c r="A271" s="25" t="s">
        <v>152</v>
      </c>
      <c r="B271" s="25" t="str">
        <f>Tabela1[[#This Row],[Código do Material]]&amp;" - "&amp;Tabela1[[#This Row],[Cod. SICOP]]</f>
        <v>3.3.90.30.42.02.0261.000001-01 - 70</v>
      </c>
      <c r="C271" s="25" t="str">
        <f t="shared" si="8"/>
        <v>TRINCHA</v>
      </c>
      <c r="D271" s="25" t="s">
        <v>153</v>
      </c>
      <c r="E271" s="25" t="s">
        <v>21</v>
      </c>
      <c r="F271" s="25">
        <v>70</v>
      </c>
      <c r="G271" s="25" t="str">
        <f>VLOOKUP(F271,'[2]Cod. SICOP-SIGMA'!$D:$E,2,FALSE)</f>
        <v>SEAGRI</v>
      </c>
      <c r="H271" s="35">
        <v>1</v>
      </c>
      <c r="I271" s="26">
        <v>7</v>
      </c>
      <c r="J271" s="26">
        <f t="shared" si="9"/>
        <v>4</v>
      </c>
    </row>
    <row r="272" spans="1:10" s="27" customFormat="1" ht="25.5" customHeight="1" x14ac:dyDescent="0.2">
      <c r="A272" s="25" t="s">
        <v>152</v>
      </c>
      <c r="B272" s="25" t="str">
        <f>Tabela1[[#This Row],[Código do Material]]&amp;" - "&amp;Tabela1[[#This Row],[Cod. SICOP]]</f>
        <v>3.3.90.30.42.02.0261.000001-01 - 150</v>
      </c>
      <c r="C272" s="25" t="str">
        <f t="shared" si="8"/>
        <v>TRINCHA</v>
      </c>
      <c r="D272" s="25" t="s">
        <v>153</v>
      </c>
      <c r="E272" s="25" t="s">
        <v>21</v>
      </c>
      <c r="F272" s="25">
        <v>150</v>
      </c>
      <c r="G272" s="25" t="str">
        <f>VLOOKUP(F272,'[2]Cod. SICOP-SIGMA'!$D:$E,2,FALSE)</f>
        <v>SEC</v>
      </c>
      <c r="H272" s="35">
        <v>0</v>
      </c>
      <c r="I272" s="26">
        <v>3</v>
      </c>
      <c r="J272" s="26">
        <f t="shared" si="9"/>
        <v>1.5</v>
      </c>
    </row>
    <row r="273" spans="1:10" s="27" customFormat="1" ht="25.5" customHeight="1" x14ac:dyDescent="0.2">
      <c r="A273" s="25" t="s">
        <v>152</v>
      </c>
      <c r="B273" s="25" t="str">
        <f>Tabela1[[#This Row],[Código do Material]]&amp;" - "&amp;Tabela1[[#This Row],[Cod. SICOP]]</f>
        <v>3.3.90.30.42.02.0261.000001-01 - 90</v>
      </c>
      <c r="C273" s="25" t="str">
        <f t="shared" si="8"/>
        <v>TRINCHA</v>
      </c>
      <c r="D273" s="25" t="s">
        <v>153</v>
      </c>
      <c r="E273" s="25" t="s">
        <v>21</v>
      </c>
      <c r="F273" s="25">
        <v>90</v>
      </c>
      <c r="G273" s="25" t="str">
        <f>VLOOKUP(F273,'[2]Cod. SICOP-SIGMA'!$D:$E,2,FALSE)</f>
        <v>SEMOB</v>
      </c>
      <c r="H273" s="35">
        <v>0</v>
      </c>
      <c r="I273" s="26">
        <v>1</v>
      </c>
      <c r="J273" s="26">
        <f t="shared" si="9"/>
        <v>0.5</v>
      </c>
    </row>
    <row r="274" spans="1:10" s="27" customFormat="1" ht="25.5" customHeight="1" x14ac:dyDescent="0.2">
      <c r="A274" s="25" t="s">
        <v>152</v>
      </c>
      <c r="B274" s="25" t="str">
        <f>Tabela1[[#This Row],[Código do Material]]&amp;" - "&amp;Tabela1[[#This Row],[Cod. SICOP]]</f>
        <v>3.3.90.30.42.02.0261.000001-01 - 94</v>
      </c>
      <c r="C274" s="25" t="str">
        <f t="shared" si="8"/>
        <v>TRINCHA</v>
      </c>
      <c r="D274" s="25" t="s">
        <v>153</v>
      </c>
      <c r="E274" s="25" t="s">
        <v>21</v>
      </c>
      <c r="F274" s="25">
        <v>94</v>
      </c>
      <c r="G274" s="25" t="str">
        <f>VLOOKUP(F274,'[2]Cod. SICOP-SIGMA'!$D:$E,2,FALSE)</f>
        <v>SLU</v>
      </c>
      <c r="H274" s="35">
        <v>0</v>
      </c>
      <c r="I274" s="26">
        <v>40</v>
      </c>
      <c r="J274" s="26">
        <f t="shared" si="9"/>
        <v>20</v>
      </c>
    </row>
    <row r="275" spans="1:10" x14ac:dyDescent="0.25">
      <c r="D275" s="30"/>
      <c r="E275"/>
      <c r="F275"/>
      <c r="G275"/>
      <c r="H275" s="36"/>
      <c r="I275" s="36"/>
    </row>
    <row r="276" spans="1:10" x14ac:dyDescent="0.25">
      <c r="D276" s="30"/>
      <c r="E276"/>
      <c r="F276"/>
      <c r="G276"/>
      <c r="H276" s="36"/>
      <c r="I276" s="36"/>
    </row>
    <row r="277" spans="1:10" x14ac:dyDescent="0.25">
      <c r="D277" s="30"/>
      <c r="E277"/>
      <c r="F277"/>
      <c r="G277"/>
      <c r="H277" s="36"/>
      <c r="I277" s="36"/>
    </row>
    <row r="278" spans="1:10" x14ac:dyDescent="0.25">
      <c r="D278" s="30"/>
      <c r="E278"/>
      <c r="F278"/>
      <c r="G278"/>
      <c r="H278" s="36"/>
      <c r="I278" s="36"/>
    </row>
    <row r="279" spans="1:10" x14ac:dyDescent="0.25">
      <c r="D279" s="30"/>
      <c r="E279"/>
      <c r="F279"/>
      <c r="G279"/>
      <c r="H279" s="36"/>
      <c r="I279" s="36"/>
    </row>
    <row r="280" spans="1:10" x14ac:dyDescent="0.25">
      <c r="D280" s="30"/>
      <c r="E280"/>
      <c r="F280"/>
      <c r="G280"/>
      <c r="H280" s="36"/>
      <c r="I280" s="36"/>
    </row>
    <row r="281" spans="1:10" x14ac:dyDescent="0.25">
      <c r="D281" s="30"/>
      <c r="E281"/>
      <c r="F281"/>
      <c r="G281"/>
      <c r="H281" s="36"/>
      <c r="I281" s="36"/>
    </row>
    <row r="282" spans="1:10" x14ac:dyDescent="0.25">
      <c r="D282" s="30"/>
      <c r="E282"/>
      <c r="F282"/>
      <c r="G282"/>
      <c r="H282" s="36"/>
      <c r="I282" s="36"/>
    </row>
    <row r="283" spans="1:10" x14ac:dyDescent="0.25">
      <c r="D283" s="30"/>
      <c r="E283"/>
      <c r="F283"/>
      <c r="G283"/>
      <c r="H283" s="36"/>
      <c r="I283" s="36"/>
    </row>
    <row r="284" spans="1:10" x14ac:dyDescent="0.25">
      <c r="D284" s="30"/>
      <c r="E284"/>
      <c r="F284"/>
      <c r="G284"/>
      <c r="H284" s="36"/>
      <c r="I284" s="36"/>
    </row>
    <row r="285" spans="1:10" x14ac:dyDescent="0.25">
      <c r="D285" s="30"/>
      <c r="E285"/>
      <c r="F285"/>
      <c r="G285"/>
      <c r="H285" s="36"/>
      <c r="I285" s="36"/>
    </row>
    <row r="286" spans="1:10" x14ac:dyDescent="0.25">
      <c r="D286" s="30"/>
      <c r="E286"/>
      <c r="F286"/>
      <c r="G286"/>
      <c r="H286" s="36"/>
      <c r="I286" s="36"/>
    </row>
    <row r="287" spans="1:10" x14ac:dyDescent="0.25">
      <c r="D287" s="30"/>
      <c r="E287"/>
      <c r="F287"/>
      <c r="G287"/>
      <c r="H287" s="36"/>
      <c r="I287" s="36"/>
    </row>
    <row r="288" spans="1:10" x14ac:dyDescent="0.25">
      <c r="D288" s="30"/>
      <c r="E288"/>
      <c r="F288"/>
      <c r="G288"/>
      <c r="H288" s="36"/>
      <c r="I288" s="36"/>
    </row>
    <row r="289" spans="4:9" x14ac:dyDescent="0.25">
      <c r="D289" s="30"/>
      <c r="E289"/>
      <c r="F289"/>
      <c r="G289"/>
      <c r="H289" s="36"/>
      <c r="I289" s="36"/>
    </row>
    <row r="290" spans="4:9" x14ac:dyDescent="0.25">
      <c r="D290" s="30"/>
      <c r="E290"/>
      <c r="F290"/>
      <c r="G290"/>
      <c r="H290" s="36"/>
      <c r="I290" s="36"/>
    </row>
    <row r="291" spans="4:9" x14ac:dyDescent="0.25">
      <c r="D291" s="30"/>
      <c r="E291"/>
      <c r="F291"/>
      <c r="G291"/>
      <c r="H291" s="36"/>
      <c r="I291" s="36"/>
    </row>
    <row r="292" spans="4:9" x14ac:dyDescent="0.25">
      <c r="D292" s="30"/>
      <c r="E292"/>
      <c r="F292"/>
      <c r="G292"/>
      <c r="H292" s="36"/>
      <c r="I292" s="36"/>
    </row>
    <row r="293" spans="4:9" x14ac:dyDescent="0.25">
      <c r="D293" s="30"/>
      <c r="E293"/>
      <c r="F293"/>
      <c r="G293"/>
      <c r="H293" s="36"/>
      <c r="I293" s="36"/>
    </row>
    <row r="294" spans="4:9" x14ac:dyDescent="0.25">
      <c r="D294" s="30"/>
      <c r="E294"/>
      <c r="F294"/>
      <c r="G294"/>
      <c r="H294" s="36"/>
      <c r="I294" s="36"/>
    </row>
    <row r="295" spans="4:9" x14ac:dyDescent="0.25">
      <c r="D295" s="30"/>
      <c r="E295"/>
      <c r="F295"/>
      <c r="G295"/>
      <c r="H295" s="36"/>
      <c r="I295" s="36"/>
    </row>
    <row r="296" spans="4:9" x14ac:dyDescent="0.25">
      <c r="D296" s="30"/>
      <c r="E296"/>
      <c r="F296"/>
      <c r="G296"/>
      <c r="H296" s="36"/>
      <c r="I296" s="36"/>
    </row>
    <row r="297" spans="4:9" x14ac:dyDescent="0.25">
      <c r="D297" s="30"/>
      <c r="E297"/>
      <c r="F297"/>
      <c r="G297"/>
      <c r="H297" s="36"/>
      <c r="I297" s="36"/>
    </row>
    <row r="298" spans="4:9" x14ac:dyDescent="0.25">
      <c r="D298" s="30"/>
      <c r="E298"/>
      <c r="F298"/>
      <c r="G298"/>
      <c r="H298" s="36"/>
      <c r="I298" s="36"/>
    </row>
    <row r="299" spans="4:9" x14ac:dyDescent="0.25">
      <c r="D299" s="30"/>
      <c r="E299"/>
      <c r="F299"/>
      <c r="G299"/>
      <c r="H299" s="36"/>
      <c r="I299" s="36"/>
    </row>
    <row r="300" spans="4:9" x14ac:dyDescent="0.25">
      <c r="D300" s="30"/>
      <c r="E300"/>
      <c r="F300"/>
      <c r="G300"/>
      <c r="H300" s="36"/>
      <c r="I300" s="36"/>
    </row>
    <row r="301" spans="4:9" x14ac:dyDescent="0.25">
      <c r="D301" s="30"/>
      <c r="E301"/>
      <c r="F301"/>
      <c r="G301"/>
      <c r="H301" s="36"/>
      <c r="I301" s="36"/>
    </row>
    <row r="302" spans="4:9" x14ac:dyDescent="0.25">
      <c r="D302" s="30"/>
      <c r="E302"/>
      <c r="F302"/>
      <c r="G302"/>
      <c r="H302" s="36"/>
      <c r="I302" s="36"/>
    </row>
    <row r="303" spans="4:9" x14ac:dyDescent="0.25">
      <c r="D303" s="30"/>
      <c r="E303"/>
      <c r="F303"/>
      <c r="G303"/>
      <c r="H303" s="36"/>
      <c r="I303" s="36"/>
    </row>
    <row r="304" spans="4:9" x14ac:dyDescent="0.25">
      <c r="D304" s="30"/>
      <c r="E304"/>
      <c r="F304"/>
      <c r="G304"/>
      <c r="H304" s="36"/>
      <c r="I304" s="36"/>
    </row>
    <row r="305" spans="4:9" x14ac:dyDescent="0.25">
      <c r="D305" s="30"/>
      <c r="E305"/>
      <c r="F305"/>
      <c r="G305"/>
      <c r="H305" s="36"/>
      <c r="I305" s="36"/>
    </row>
    <row r="306" spans="4:9" x14ac:dyDescent="0.25">
      <c r="D306" s="30"/>
      <c r="E306"/>
      <c r="F306"/>
      <c r="G306"/>
      <c r="H306" s="36"/>
      <c r="I306" s="36"/>
    </row>
    <row r="307" spans="4:9" x14ac:dyDescent="0.25">
      <c r="D307" s="30"/>
      <c r="E307"/>
      <c r="F307"/>
      <c r="G307"/>
      <c r="H307" s="36"/>
      <c r="I307" s="36"/>
    </row>
    <row r="308" spans="4:9" x14ac:dyDescent="0.25">
      <c r="D308" s="30"/>
      <c r="E308"/>
      <c r="F308"/>
      <c r="G308"/>
      <c r="H308" s="36"/>
      <c r="I308" s="36"/>
    </row>
    <row r="309" spans="4:9" x14ac:dyDescent="0.25">
      <c r="D309" s="30"/>
      <c r="E309"/>
      <c r="F309"/>
      <c r="G309"/>
      <c r="H309" s="36"/>
      <c r="I309" s="36"/>
    </row>
    <row r="310" spans="4:9" x14ac:dyDescent="0.25">
      <c r="D310" s="30"/>
      <c r="E310"/>
      <c r="F310"/>
      <c r="G310"/>
      <c r="H310" s="36"/>
      <c r="I310" s="36"/>
    </row>
    <row r="311" spans="4:9" x14ac:dyDescent="0.25">
      <c r="D311" s="30"/>
      <c r="E311"/>
      <c r="F311"/>
      <c r="G311"/>
      <c r="H311" s="36"/>
      <c r="I311" s="36"/>
    </row>
    <row r="312" spans="4:9" x14ac:dyDescent="0.25">
      <c r="D312" s="30"/>
      <c r="E312"/>
      <c r="F312"/>
      <c r="G312"/>
      <c r="H312" s="36"/>
      <c r="I312" s="36"/>
    </row>
    <row r="313" spans="4:9" x14ac:dyDescent="0.25">
      <c r="D313" s="30"/>
      <c r="E313"/>
      <c r="F313"/>
      <c r="G313"/>
      <c r="H313" s="36"/>
      <c r="I313" s="36"/>
    </row>
    <row r="314" spans="4:9" x14ac:dyDescent="0.25">
      <c r="D314" s="30"/>
      <c r="E314"/>
      <c r="F314"/>
      <c r="G314"/>
      <c r="H314" s="36"/>
      <c r="I314" s="36"/>
    </row>
    <row r="315" spans="4:9" x14ac:dyDescent="0.25">
      <c r="D315" s="30"/>
      <c r="E315"/>
      <c r="F315"/>
      <c r="G315"/>
      <c r="H315" s="36"/>
      <c r="I315" s="36"/>
    </row>
    <row r="316" spans="4:9" x14ac:dyDescent="0.25">
      <c r="D316" s="30"/>
      <c r="E316"/>
      <c r="F316"/>
      <c r="G316"/>
      <c r="H316" s="36"/>
      <c r="I316" s="36"/>
    </row>
    <row r="317" spans="4:9" x14ac:dyDescent="0.25">
      <c r="D317" s="30"/>
      <c r="E317"/>
      <c r="F317"/>
      <c r="G317"/>
      <c r="H317" s="36"/>
      <c r="I317" s="36"/>
    </row>
    <row r="318" spans="4:9" x14ac:dyDescent="0.25">
      <c r="D318" s="30"/>
      <c r="E318"/>
      <c r="F318"/>
      <c r="G318"/>
      <c r="H318" s="36"/>
      <c r="I318" s="36"/>
    </row>
    <row r="319" spans="4:9" x14ac:dyDescent="0.25">
      <c r="D319" s="30"/>
      <c r="E319"/>
      <c r="F319"/>
      <c r="G319"/>
      <c r="H319" s="36"/>
      <c r="I319" s="36"/>
    </row>
    <row r="320" spans="4:9" x14ac:dyDescent="0.25">
      <c r="D320" s="30"/>
      <c r="E320"/>
      <c r="F320"/>
      <c r="G320"/>
      <c r="H320" s="36"/>
      <c r="I320" s="36"/>
    </row>
    <row r="321" spans="4:9" x14ac:dyDescent="0.25">
      <c r="D321" s="30"/>
      <c r="E321"/>
      <c r="F321"/>
      <c r="G321"/>
      <c r="H321" s="36"/>
      <c r="I321" s="36"/>
    </row>
    <row r="322" spans="4:9" x14ac:dyDescent="0.25">
      <c r="D322" s="30"/>
      <c r="E322"/>
      <c r="F322"/>
      <c r="G322"/>
      <c r="H322" s="36"/>
      <c r="I322" s="36"/>
    </row>
    <row r="323" spans="4:9" x14ac:dyDescent="0.25">
      <c r="D323" s="30"/>
      <c r="E323"/>
      <c r="F323"/>
      <c r="G323"/>
      <c r="H323" s="36"/>
      <c r="I323" s="36"/>
    </row>
    <row r="324" spans="4:9" x14ac:dyDescent="0.25">
      <c r="D324" s="30"/>
      <c r="E324"/>
      <c r="F324"/>
      <c r="G324"/>
      <c r="H324" s="36"/>
      <c r="I324" s="36"/>
    </row>
    <row r="325" spans="4:9" x14ac:dyDescent="0.25">
      <c r="D325" s="30"/>
      <c r="E325"/>
      <c r="F325"/>
      <c r="G325"/>
      <c r="H325" s="36"/>
      <c r="I325" s="36"/>
    </row>
    <row r="326" spans="4:9" x14ac:dyDescent="0.25">
      <c r="D326" s="30"/>
      <c r="E326"/>
      <c r="F326"/>
      <c r="G326"/>
      <c r="H326" s="36"/>
      <c r="I326" s="36"/>
    </row>
    <row r="327" spans="4:9" x14ac:dyDescent="0.25">
      <c r="D327" s="30"/>
      <c r="E327"/>
      <c r="F327"/>
      <c r="G327"/>
      <c r="H327" s="36"/>
      <c r="I327" s="36"/>
    </row>
    <row r="328" spans="4:9" x14ac:dyDescent="0.25">
      <c r="D328" s="30"/>
      <c r="E328"/>
      <c r="F328"/>
      <c r="G328"/>
      <c r="H328" s="36"/>
      <c r="I328" s="36"/>
    </row>
    <row r="329" spans="4:9" x14ac:dyDescent="0.25">
      <c r="D329" s="30"/>
      <c r="E329"/>
      <c r="F329"/>
      <c r="G329"/>
      <c r="H329" s="36"/>
      <c r="I329" s="36"/>
    </row>
    <row r="330" spans="4:9" x14ac:dyDescent="0.25">
      <c r="D330" s="30"/>
      <c r="E330"/>
      <c r="F330"/>
      <c r="G330"/>
      <c r="H330" s="36"/>
      <c r="I330" s="36"/>
    </row>
    <row r="331" spans="4:9" x14ac:dyDescent="0.25">
      <c r="D331" s="30"/>
      <c r="E331"/>
      <c r="F331"/>
      <c r="G331"/>
      <c r="H331" s="36"/>
      <c r="I331" s="36"/>
    </row>
    <row r="332" spans="4:9" x14ac:dyDescent="0.25">
      <c r="D332" s="30"/>
      <c r="E332"/>
      <c r="F332"/>
      <c r="G332"/>
      <c r="H332" s="36"/>
      <c r="I332" s="36"/>
    </row>
    <row r="333" spans="4:9" x14ac:dyDescent="0.25">
      <c r="D333" s="30"/>
      <c r="E333"/>
      <c r="F333"/>
      <c r="G333"/>
      <c r="H333" s="36"/>
      <c r="I333" s="36"/>
    </row>
    <row r="334" spans="4:9" x14ac:dyDescent="0.25">
      <c r="D334" s="30"/>
      <c r="E334"/>
      <c r="F334"/>
      <c r="G334"/>
      <c r="H334" s="36"/>
      <c r="I334" s="36"/>
    </row>
    <row r="335" spans="4:9" x14ac:dyDescent="0.25">
      <c r="D335" s="30"/>
      <c r="E335"/>
      <c r="F335"/>
      <c r="G335"/>
      <c r="H335" s="36"/>
      <c r="I335" s="36"/>
    </row>
    <row r="336" spans="4:9" x14ac:dyDescent="0.25">
      <c r="D336" s="30"/>
      <c r="E336"/>
      <c r="F336"/>
      <c r="G336"/>
      <c r="H336" s="36"/>
      <c r="I336" s="36"/>
    </row>
    <row r="337" spans="4:9" x14ac:dyDescent="0.25">
      <c r="D337" s="30"/>
      <c r="E337"/>
      <c r="F337"/>
      <c r="G337"/>
      <c r="H337" s="36"/>
      <c r="I337" s="36"/>
    </row>
    <row r="338" spans="4:9" x14ac:dyDescent="0.25">
      <c r="D338" s="30"/>
      <c r="E338"/>
      <c r="F338"/>
      <c r="G338"/>
      <c r="H338" s="36"/>
      <c r="I338" s="36"/>
    </row>
    <row r="339" spans="4:9" x14ac:dyDescent="0.25">
      <c r="D339" s="30"/>
      <c r="E339"/>
      <c r="F339"/>
      <c r="G339"/>
      <c r="H339" s="36"/>
      <c r="I339" s="36"/>
    </row>
    <row r="340" spans="4:9" x14ac:dyDescent="0.25">
      <c r="D340" s="30"/>
      <c r="E340"/>
      <c r="F340"/>
      <c r="G340"/>
      <c r="H340" s="36"/>
      <c r="I340" s="36"/>
    </row>
    <row r="341" spans="4:9" x14ac:dyDescent="0.25">
      <c r="D341" s="30"/>
      <c r="E341"/>
      <c r="F341"/>
      <c r="G341"/>
      <c r="H341" s="36"/>
      <c r="I341" s="36"/>
    </row>
    <row r="342" spans="4:9" x14ac:dyDescent="0.25">
      <c r="D342" s="30"/>
      <c r="E342"/>
      <c r="F342"/>
      <c r="G342"/>
      <c r="H342" s="36"/>
      <c r="I342" s="36"/>
    </row>
    <row r="343" spans="4:9" x14ac:dyDescent="0.25">
      <c r="D343" s="30"/>
      <c r="E343"/>
      <c r="F343"/>
      <c r="G343"/>
      <c r="H343" s="36"/>
      <c r="I343" s="36"/>
    </row>
    <row r="344" spans="4:9" x14ac:dyDescent="0.25">
      <c r="D344" s="30"/>
      <c r="E344"/>
      <c r="F344"/>
      <c r="G344"/>
      <c r="H344" s="36"/>
      <c r="I344" s="36"/>
    </row>
    <row r="345" spans="4:9" x14ac:dyDescent="0.25">
      <c r="D345" s="30"/>
      <c r="E345"/>
      <c r="F345"/>
      <c r="G345"/>
      <c r="H345" s="36"/>
      <c r="I345" s="36"/>
    </row>
    <row r="346" spans="4:9" x14ac:dyDescent="0.25">
      <c r="D346" s="30"/>
      <c r="E346"/>
      <c r="F346"/>
      <c r="G346"/>
      <c r="H346" s="36"/>
      <c r="I346" s="36"/>
    </row>
    <row r="347" spans="4:9" x14ac:dyDescent="0.25">
      <c r="D347" s="30"/>
      <c r="E347"/>
      <c r="F347"/>
      <c r="G347"/>
      <c r="H347" s="36"/>
      <c r="I347" s="36"/>
    </row>
    <row r="348" spans="4:9" x14ac:dyDescent="0.25">
      <c r="D348" s="30"/>
      <c r="E348"/>
      <c r="F348"/>
      <c r="G348"/>
      <c r="H348" s="36"/>
      <c r="I348" s="36"/>
    </row>
    <row r="349" spans="4:9" x14ac:dyDescent="0.25">
      <c r="D349" s="30"/>
      <c r="E349"/>
      <c r="F349"/>
      <c r="G349"/>
      <c r="H349" s="36"/>
      <c r="I349" s="36"/>
    </row>
    <row r="350" spans="4:9" x14ac:dyDescent="0.25">
      <c r="D350" s="30"/>
      <c r="E350"/>
      <c r="F350"/>
      <c r="G350"/>
      <c r="H350" s="36"/>
      <c r="I350" s="36"/>
    </row>
    <row r="351" spans="4:9" x14ac:dyDescent="0.25">
      <c r="D351" s="30"/>
      <c r="E351"/>
      <c r="F351"/>
      <c r="G351"/>
      <c r="H351" s="36"/>
      <c r="I351" s="36"/>
    </row>
    <row r="352" spans="4:9" x14ac:dyDescent="0.25">
      <c r="D352" s="30"/>
      <c r="E352"/>
      <c r="F352"/>
      <c r="G352"/>
      <c r="H352" s="36"/>
      <c r="I352" s="36"/>
    </row>
    <row r="353" spans="4:9" x14ac:dyDescent="0.25">
      <c r="D353" s="30"/>
      <c r="E353"/>
      <c r="F353"/>
      <c r="G353"/>
      <c r="H353" s="36"/>
      <c r="I353" s="36"/>
    </row>
    <row r="354" spans="4:9" x14ac:dyDescent="0.25">
      <c r="D354" s="30"/>
      <c r="E354"/>
      <c r="F354"/>
      <c r="G354"/>
      <c r="H354" s="36"/>
      <c r="I354" s="36"/>
    </row>
    <row r="355" spans="4:9" x14ac:dyDescent="0.25">
      <c r="D355" s="30"/>
      <c r="E355"/>
      <c r="F355"/>
      <c r="G355"/>
      <c r="H355" s="36"/>
      <c r="I355" s="36"/>
    </row>
  </sheetData>
  <sheetProtection algorithmName="SHA-512" hashValue="pREJNrZeohDah20iribIBIWMYULnLJG2OGC43fK4v4Zd5pAWmO+zKrfFg+3/Lu7kju8OaGQ8TY7VxRpTohI5QQ==" saltValue="F6vqDtzpV/LlSlsBuSnzO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E1" zoomScaleNormal="100" workbookViewId="0">
      <selection activeCell="G4" sqref="G4"/>
    </sheetView>
  </sheetViews>
  <sheetFormatPr defaultRowHeight="15" x14ac:dyDescent="0.25"/>
  <cols>
    <col min="1" max="1" width="9.140625" style="5" hidden="1" customWidth="1"/>
    <col min="2" max="2" width="40" style="5" hidden="1" customWidth="1"/>
    <col min="3" max="3" width="13.28515625" style="5" hidden="1" customWidth="1"/>
    <col min="4" max="4" width="28.28515625" style="5" hidden="1" customWidth="1"/>
    <col min="5" max="5" width="7.5703125" style="5" bestFit="1" customWidth="1"/>
    <col min="6" max="6" width="28.28515625" style="5" bestFit="1" customWidth="1"/>
    <col min="7" max="7" width="27" style="5" bestFit="1" customWidth="1"/>
    <col min="8" max="8" width="53.140625" style="5" bestFit="1" customWidth="1"/>
    <col min="9" max="9" width="9.140625" style="5" hidden="1" customWidth="1"/>
    <col min="10" max="10" width="11" style="5" hidden="1" customWidth="1"/>
    <col min="11" max="11" width="8.5703125" style="5" bestFit="1" customWidth="1"/>
    <col min="12" max="12" width="10.140625" style="5" customWidth="1"/>
    <col min="13" max="14" width="10" style="5" customWidth="1"/>
    <col min="15" max="15" width="24.5703125" style="5" bestFit="1" customWidth="1"/>
    <col min="16" max="16384" width="9.140625" style="5"/>
  </cols>
  <sheetData>
    <row r="1" spans="1:16" ht="21" x14ac:dyDescent="0.35">
      <c r="E1" s="50" t="s">
        <v>155</v>
      </c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6" ht="15.75" x14ac:dyDescent="0.25">
      <c r="E2" s="53" t="s">
        <v>23</v>
      </c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6" ht="16.5" thickBot="1" x14ac:dyDescent="0.3">
      <c r="E3" s="56" t="s">
        <v>154</v>
      </c>
      <c r="F3" s="57"/>
      <c r="G3" s="54"/>
      <c r="H3" s="54"/>
      <c r="I3" s="57"/>
      <c r="J3" s="57"/>
      <c r="K3" s="54"/>
      <c r="L3" s="54"/>
      <c r="M3" s="54"/>
      <c r="N3" s="54"/>
      <c r="O3" s="55"/>
      <c r="P3" s="6"/>
    </row>
    <row r="4" spans="1:16" ht="43.5" customHeight="1" thickBot="1" x14ac:dyDescent="0.3">
      <c r="E4" s="58" t="s">
        <v>137</v>
      </c>
      <c r="F4" s="59"/>
      <c r="G4" s="22"/>
      <c r="H4" s="20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21"/>
      <c r="J4" s="21"/>
      <c r="K4" s="60">
        <f>COUNT(M7:M22)</f>
        <v>0</v>
      </c>
      <c r="L4" s="61"/>
      <c r="M4" s="62"/>
      <c r="N4" s="66">
        <f>COUNTBLANK(M7:M22)</f>
        <v>16</v>
      </c>
      <c r="O4" s="67"/>
      <c r="P4" s="7"/>
    </row>
    <row r="5" spans="1:16" ht="65.25" customHeight="1" thickBot="1" x14ac:dyDescent="0.3">
      <c r="E5" s="70" t="s">
        <v>8</v>
      </c>
      <c r="F5" s="71"/>
      <c r="G5" s="72"/>
      <c r="H5" s="73"/>
      <c r="I5" s="21"/>
      <c r="J5" s="21"/>
      <c r="K5" s="63"/>
      <c r="L5" s="64"/>
      <c r="M5" s="65"/>
      <c r="N5" s="68"/>
      <c r="O5" s="69"/>
      <c r="P5" s="7"/>
    </row>
    <row r="6" spans="1:16" ht="45" x14ac:dyDescent="0.25">
      <c r="A6" s="8" t="s">
        <v>9</v>
      </c>
      <c r="B6" s="8" t="s">
        <v>6</v>
      </c>
      <c r="C6" s="8" t="s">
        <v>10</v>
      </c>
      <c r="D6" s="8" t="s">
        <v>11</v>
      </c>
      <c r="E6" s="16" t="s">
        <v>12</v>
      </c>
      <c r="F6" s="3" t="s">
        <v>13</v>
      </c>
      <c r="G6" s="3" t="s">
        <v>3</v>
      </c>
      <c r="H6" s="3" t="s">
        <v>14</v>
      </c>
      <c r="I6" s="3" t="s">
        <v>138</v>
      </c>
      <c r="J6" s="3" t="s">
        <v>15</v>
      </c>
      <c r="K6" s="3" t="s">
        <v>16</v>
      </c>
      <c r="L6" s="3" t="s">
        <v>17</v>
      </c>
      <c r="M6" s="15" t="s">
        <v>18</v>
      </c>
      <c r="N6" s="3" t="s">
        <v>19</v>
      </c>
      <c r="O6" s="17" t="s">
        <v>20</v>
      </c>
    </row>
    <row r="7" spans="1:16" x14ac:dyDescent="0.25">
      <c r="A7" s="5">
        <f>$G$4</f>
        <v>0</v>
      </c>
      <c r="B7" s="5" t="str">
        <f>$H$4</f>
        <v>← DIGITE O CÓDIGO DO SEU ÓRGÃO</v>
      </c>
      <c r="C7" s="9">
        <f>M7</f>
        <v>0</v>
      </c>
      <c r="D7" s="5" t="str">
        <f>F7</f>
        <v>3.3.90.30.24.01.0001.000002-01</v>
      </c>
      <c r="E7" s="18">
        <v>1</v>
      </c>
      <c r="F7" s="10" t="s">
        <v>50</v>
      </c>
      <c r="G7" s="11" t="str">
        <f>VLOOKUP(F7,'Base de Dados 30.24'!A:C,3,FALSE)</f>
        <v>PÓ DE PEDRA</v>
      </c>
      <c r="H7" s="11" t="str">
        <f>VLOOKUP(F7,'Base de Dados 30.24'!A:D,4,FALSE)</f>
        <v>PÓ DE PEDRA, Material: Rocha pulverizada.</v>
      </c>
      <c r="I7" s="12">
        <f>COUNTIF('Base de Dados 30.24'!A:A,'Respostas Órgãos'!F7)</f>
        <v>2</v>
      </c>
      <c r="J7" s="12">
        <f>SUMIF('Base de Dados 30.24'!A:A,'Respostas Órgãos'!F7,'Base de Dados 30.24'!J:J)</f>
        <v>100</v>
      </c>
      <c r="K7" s="10" t="str">
        <f>VLOOKUP(F7,'Base de Dados 30.24'!A:E,5,FALSE)</f>
        <v>m³</v>
      </c>
      <c r="L7" s="13">
        <f>SUMIF('Base de Dados 30.24'!B:B,'Respostas Órgãos'!F7&amp;" - "&amp;$G$4,'Base de Dados 30.24'!J:J)</f>
        <v>0</v>
      </c>
      <c r="M7" s="4"/>
      <c r="N7" s="14">
        <f t="shared" ref="N7:N22" si="0">M7-L7</f>
        <v>0</v>
      </c>
      <c r="O7" s="19" t="str">
        <f t="shared" ref="O7:O22" si="1">IF(ISERROR((M7-L7)/L7),"Sem histórico de consumo",(M7-L7)/L7)</f>
        <v>Sem histórico de consumo</v>
      </c>
    </row>
    <row r="8" spans="1:16" x14ac:dyDescent="0.25">
      <c r="A8" s="5">
        <f t="shared" ref="A8:A23" si="2">$G$4</f>
        <v>0</v>
      </c>
      <c r="B8" s="5" t="str">
        <f t="shared" ref="B8:B23" si="3">$H$4</f>
        <v>← DIGITE O CÓDIGO DO SEU ÓRGÃO</v>
      </c>
      <c r="C8" s="9">
        <f t="shared" ref="C8:C14" si="4">M8</f>
        <v>0</v>
      </c>
      <c r="D8" s="5" t="str">
        <f t="shared" ref="D8:D14" si="5">F8</f>
        <v>3.3.90.30.24.01.0002.000004-01</v>
      </c>
      <c r="E8" s="18">
        <v>2</v>
      </c>
      <c r="F8" s="10" t="s">
        <v>47</v>
      </c>
      <c r="G8" s="11" t="str">
        <f>VLOOKUP(F8,'Base de Dados 30.24'!A:C,3,FALSE)</f>
        <v>PEDRISCO</v>
      </c>
      <c r="H8" s="11" t="str">
        <f>VLOOKUP(F8,'Base de Dados 30.24'!A:D,4,FALSE)</f>
        <v>PEDRISCO, Material: pedra triturada.</v>
      </c>
      <c r="I8" s="12">
        <f>COUNTIF('Base de Dados 30.24'!A:A,'Respostas Órgãos'!F8)</f>
        <v>10</v>
      </c>
      <c r="J8" s="12">
        <f>SUMIF('Base de Dados 30.24'!A:A,'Respostas Órgãos'!F8,'Base de Dados 30.24'!J:J)</f>
        <v>674.5</v>
      </c>
      <c r="K8" s="10" t="str">
        <f>VLOOKUP(F8,'Base de Dados 30.24'!A:E,5,FALSE)</f>
        <v>m³</v>
      </c>
      <c r="L8" s="13">
        <f>SUMIF('Base de Dados 30.24'!B:B,'Respostas Órgãos'!F8&amp;" - "&amp;$G$4,'Base de Dados 30.24'!J:J)</f>
        <v>0</v>
      </c>
      <c r="M8" s="4"/>
      <c r="N8" s="14">
        <f t="shared" si="0"/>
        <v>0</v>
      </c>
      <c r="O8" s="19" t="str">
        <f t="shared" si="1"/>
        <v>Sem histórico de consumo</v>
      </c>
    </row>
    <row r="9" spans="1:16" ht="30" x14ac:dyDescent="0.25">
      <c r="A9" s="5">
        <f t="shared" si="2"/>
        <v>0</v>
      </c>
      <c r="B9" s="5" t="str">
        <f t="shared" si="3"/>
        <v>← DIGITE O CÓDIGO DO SEU ÓRGÃO</v>
      </c>
      <c r="C9" s="9">
        <f t="shared" si="4"/>
        <v>0</v>
      </c>
      <c r="D9" s="5" t="str">
        <f t="shared" si="5"/>
        <v>3.3.90.30.24.01.0003.000001-03</v>
      </c>
      <c r="E9" s="18">
        <v>3</v>
      </c>
      <c r="F9" s="10" t="s">
        <v>35</v>
      </c>
      <c r="G9" s="11" t="str">
        <f>VLOOKUP(F9,'Base de Dados 30.24'!A:C,3,FALSE)</f>
        <v>CAL HIDRATADA</v>
      </c>
      <c r="H9" s="11" t="str">
        <f>VLOOKUP(F9,'Base de Dados 30.24'!A:D,4,FALSE)</f>
        <v>CAL HIDRATADA, Material: hidróxido de cálcio, Unidade De Fornecimento: saco de 20 kg.</v>
      </c>
      <c r="I9" s="12">
        <f>COUNTIF('Base de Dados 30.24'!A:A,'Respostas Órgãos'!F9)</f>
        <v>25</v>
      </c>
      <c r="J9" s="12">
        <f>SUMIF('Base de Dados 30.24'!A:A,'Respostas Órgãos'!F9,'Base de Dados 30.24'!J:J)</f>
        <v>1452.5</v>
      </c>
      <c r="K9" s="10" t="str">
        <f>VLOOKUP(F9,'Base de Dados 30.24'!A:E,5,FALSE)</f>
        <v>sc</v>
      </c>
      <c r="L9" s="13">
        <f>SUMIF('Base de Dados 30.24'!B:B,'Respostas Órgãos'!F9&amp;" - "&amp;$G$4,'Base de Dados 30.24'!J:J)</f>
        <v>0</v>
      </c>
      <c r="M9" s="4"/>
      <c r="N9" s="14">
        <f t="shared" si="0"/>
        <v>0</v>
      </c>
      <c r="O9" s="19" t="str">
        <f t="shared" si="1"/>
        <v>Sem histórico de consumo</v>
      </c>
    </row>
    <row r="10" spans="1:16" ht="30" x14ac:dyDescent="0.25">
      <c r="A10" s="5">
        <f t="shared" si="2"/>
        <v>0</v>
      </c>
      <c r="B10" s="5" t="str">
        <f t="shared" si="3"/>
        <v>← DIGITE O CÓDIGO DO SEU ÓRGÃO</v>
      </c>
      <c r="C10" s="9">
        <f t="shared" si="4"/>
        <v>0</v>
      </c>
      <c r="D10" s="5" t="str">
        <f t="shared" si="5"/>
        <v>3.3.90.30.24.01.0004.000016-01</v>
      </c>
      <c r="E10" s="18">
        <v>4</v>
      </c>
      <c r="F10" s="10" t="s">
        <v>148</v>
      </c>
      <c r="G10" s="11" t="str">
        <f>VLOOKUP(F10,'Base de Dados 30.24'!A:C,3,FALSE)</f>
        <v>AREIA</v>
      </c>
      <c r="H10" s="11" t="str">
        <f>VLOOKUP(F10,'Base de Dados 30.24'!A:D,4,FALSE)</f>
        <v>AREIA,Tipo: Lavada, Granulometria: Fina.</v>
      </c>
      <c r="I10" s="12">
        <f>COUNTIF('Base de Dados 30.24'!A:A,'Respostas Órgãos'!F10)</f>
        <v>35</v>
      </c>
      <c r="J10" s="12">
        <f>SUMIF('Base de Dados 30.24'!A:A,'Respostas Órgãos'!F10,'Base de Dados 30.24'!J:J)</f>
        <v>1619.5</v>
      </c>
      <c r="K10" s="10" t="str">
        <f>VLOOKUP(F10,'Base de Dados 30.24'!A:E,5,FALSE)</f>
        <v>m³</v>
      </c>
      <c r="L10" s="13">
        <f>SUMIF('Base de Dados 30.24'!B:B,'Respostas Órgãos'!F10&amp;" - "&amp;$G$4,'Base de Dados 30.24'!J:J)</f>
        <v>0</v>
      </c>
      <c r="M10" s="4"/>
      <c r="N10" s="14">
        <f t="shared" si="0"/>
        <v>0</v>
      </c>
      <c r="O10" s="19" t="str">
        <f t="shared" si="1"/>
        <v>Sem histórico de consumo</v>
      </c>
    </row>
    <row r="11" spans="1:16" ht="30" x14ac:dyDescent="0.25">
      <c r="A11" s="5">
        <f t="shared" si="2"/>
        <v>0</v>
      </c>
      <c r="B11" s="5" t="str">
        <f t="shared" si="3"/>
        <v>← DIGITE O CÓDIGO DO SEU ÓRGÃO</v>
      </c>
      <c r="C11" s="9">
        <f t="shared" si="4"/>
        <v>0</v>
      </c>
      <c r="D11" s="5" t="str">
        <f t="shared" si="5"/>
        <v>3.3.90.30.24.01.0004.000018-01</v>
      </c>
      <c r="E11" s="18">
        <v>5</v>
      </c>
      <c r="F11" s="10" t="s">
        <v>151</v>
      </c>
      <c r="G11" s="11" t="str">
        <f>VLOOKUP(F11,'Base de Dados 30.24'!A:C,3,FALSE)</f>
        <v>AREIA</v>
      </c>
      <c r="H11" s="11" t="str">
        <f>VLOOKUP(F11,'Base de Dados 30.24'!A:D,4,FALSE)</f>
        <v>AREIA,Tipo: lavada, Granulometria: fina, Cor: branca, Aplicação: para parque de diversão.</v>
      </c>
      <c r="I11" s="12">
        <f>COUNTIF('Base de Dados 30.24'!A:A,'Respostas Órgãos'!F11)</f>
        <v>20</v>
      </c>
      <c r="J11" s="12">
        <f>SUMIF('Base de Dados 30.24'!A:A,'Respostas Órgãos'!F11,'Base de Dados 30.24'!J:J)</f>
        <v>1438</v>
      </c>
      <c r="K11" s="10" t="str">
        <f>VLOOKUP(F11,'Base de Dados 30.24'!A:E,5,FALSE)</f>
        <v>m³</v>
      </c>
      <c r="L11" s="13">
        <f>SUMIF('Base de Dados 30.24'!B:B,'Respostas Órgãos'!F11&amp;" - "&amp;$G$4,'Base de Dados 30.24'!J:J)</f>
        <v>0</v>
      </c>
      <c r="M11" s="4"/>
      <c r="N11" s="14">
        <f t="shared" si="0"/>
        <v>0</v>
      </c>
      <c r="O11" s="19" t="str">
        <f t="shared" si="1"/>
        <v>Sem histórico de consumo</v>
      </c>
    </row>
    <row r="12" spans="1:16" ht="45" x14ac:dyDescent="0.25">
      <c r="A12" s="5">
        <f t="shared" si="2"/>
        <v>0</v>
      </c>
      <c r="B12" s="5" t="str">
        <f t="shared" si="3"/>
        <v>← DIGITE O CÓDIGO DO SEU ÓRGÃO</v>
      </c>
      <c r="C12" s="9">
        <f t="shared" si="4"/>
        <v>0</v>
      </c>
      <c r="D12" s="5" t="str">
        <f t="shared" si="5"/>
        <v>3.3.90.30.24.01.0005.000001-03</v>
      </c>
      <c r="E12" s="18">
        <v>6</v>
      </c>
      <c r="F12" s="10" t="s">
        <v>26</v>
      </c>
      <c r="G12" s="11" t="str">
        <f>VLOOKUP(F12,'Base de Dados 30.24'!A:C,3,FALSE)</f>
        <v>ARGAMASSA</v>
      </c>
      <c r="H12" s="11" t="str">
        <f>VLOOKUP(F12,'Base de Dados 30.24'!A:D,4,FALSE)</f>
        <v>ARGAMASSA, Material: argamassa cimento e cola (uso interno) AC - l, Aplicação: assentamento de cerâmica e pedra, Unidade De Fornecimento: saco de 20 kg.</v>
      </c>
      <c r="I12" s="12">
        <f>COUNTIF('Base de Dados 30.24'!A:A,'Respostas Órgãos'!F12)</f>
        <v>26</v>
      </c>
      <c r="J12" s="12">
        <f>SUMIF('Base de Dados 30.24'!A:A,'Respostas Órgãos'!F12,'Base de Dados 30.24'!J:J)</f>
        <v>519.5</v>
      </c>
      <c r="K12" s="10" t="str">
        <f>VLOOKUP(F12,'Base de Dados 30.24'!A:E,5,FALSE)</f>
        <v>sc</v>
      </c>
      <c r="L12" s="13">
        <f>SUMIF('Base de Dados 30.24'!B:B,'Respostas Órgãos'!F12&amp;" - "&amp;$G$4,'Base de Dados 30.24'!J:J)</f>
        <v>0</v>
      </c>
      <c r="M12" s="4"/>
      <c r="N12" s="14">
        <f t="shared" si="0"/>
        <v>0</v>
      </c>
      <c r="O12" s="19" t="str">
        <f t="shared" si="1"/>
        <v>Sem histórico de consumo</v>
      </c>
    </row>
    <row r="13" spans="1:16" ht="60" x14ac:dyDescent="0.25">
      <c r="A13" s="5">
        <f t="shared" si="2"/>
        <v>0</v>
      </c>
      <c r="B13" s="5" t="str">
        <f t="shared" si="3"/>
        <v>← DIGITE O CÓDIGO DO SEU ÓRGÃO</v>
      </c>
      <c r="C13" s="9">
        <f t="shared" si="4"/>
        <v>0</v>
      </c>
      <c r="D13" s="5" t="str">
        <f t="shared" si="5"/>
        <v>3.3.90.30.24.01.0005.000003-01</v>
      </c>
      <c r="E13" s="18">
        <v>7</v>
      </c>
      <c r="F13" s="10" t="s">
        <v>29</v>
      </c>
      <c r="G13" s="11" t="str">
        <f>VLOOKUP(F13,'Base de Dados 30.24'!A:C,3,FALSE)</f>
        <v>ARGAMASSA</v>
      </c>
      <c r="H13" s="11" t="str">
        <f>VLOOKUP(F13,'Base de Dados 30.24'!A:D,4,FALSE)</f>
        <v>ARGAMASSA, Material: argamassa especial flexível nível III, Aplicação: para assentamento de porcelanato e marmore em área externa, Unidade De Fornecimento: saco de 20 kg.</v>
      </c>
      <c r="I13" s="12">
        <f>COUNTIF('Base de Dados 30.24'!A:A,'Respostas Órgãos'!F13)</f>
        <v>12</v>
      </c>
      <c r="J13" s="12">
        <f>SUMIF('Base de Dados 30.24'!A:A,'Respostas Órgãos'!F13,'Base de Dados 30.24'!J:J)</f>
        <v>377</v>
      </c>
      <c r="K13" s="10" t="str">
        <f>VLOOKUP(F13,'Base de Dados 30.24'!A:E,5,FALSE)</f>
        <v>sc</v>
      </c>
      <c r="L13" s="13">
        <f>SUMIF('Base de Dados 30.24'!B:B,'Respostas Órgãos'!F13&amp;" - "&amp;$G$4,'Base de Dados 30.24'!J:J)</f>
        <v>0</v>
      </c>
      <c r="M13" s="4"/>
      <c r="N13" s="14">
        <f t="shared" si="0"/>
        <v>0</v>
      </c>
      <c r="O13" s="19" t="str">
        <f t="shared" si="1"/>
        <v>Sem histórico de consumo</v>
      </c>
    </row>
    <row r="14" spans="1:16" ht="30" x14ac:dyDescent="0.25">
      <c r="A14" s="5">
        <f t="shared" si="2"/>
        <v>0</v>
      </c>
      <c r="B14" s="5" t="str">
        <f t="shared" si="3"/>
        <v>← DIGITE O CÓDIGO DO SEU ÓRGÃO</v>
      </c>
      <c r="C14" s="9">
        <f t="shared" si="4"/>
        <v>0</v>
      </c>
      <c r="D14" s="5" t="str">
        <f t="shared" si="5"/>
        <v>3.3.90.30.24.01.0006.000003-01</v>
      </c>
      <c r="E14" s="18">
        <v>8</v>
      </c>
      <c r="F14" s="10" t="s">
        <v>39</v>
      </c>
      <c r="G14" s="11" t="str">
        <f>VLOOKUP(F14,'Base de Dados 30.24'!A:C,3,FALSE)</f>
        <v>CIMENTO PORTLAND</v>
      </c>
      <c r="H14" s="11" t="str">
        <f>VLOOKUP(F14,'Base de Dados 30.24'!A:D,4,FALSE)</f>
        <v>CIMENTO PORTLAND, Composição: Fíler, Classe: CP l l - F - 32, Unidade De Fornecimento: saco de 50 kg.</v>
      </c>
      <c r="I14" s="12">
        <f>COUNTIF('Base de Dados 30.24'!A:A,'Respostas Órgãos'!F14)</f>
        <v>40</v>
      </c>
      <c r="J14" s="12">
        <f>SUMIF('Base de Dados 30.24'!A:A,'Respostas Órgãos'!F14,'Base de Dados 30.24'!J:J)</f>
        <v>13481</v>
      </c>
      <c r="K14" s="10" t="str">
        <f>VLOOKUP(F14,'Base de Dados 30.24'!A:E,5,FALSE)</f>
        <v>sc</v>
      </c>
      <c r="L14" s="13">
        <f>SUMIF('Base de Dados 30.24'!B:B,'Respostas Órgãos'!F14&amp;" - "&amp;$G$4,'Base de Dados 30.24'!J:J)</f>
        <v>0</v>
      </c>
      <c r="M14" s="4"/>
      <c r="N14" s="14">
        <f t="shared" si="0"/>
        <v>0</v>
      </c>
      <c r="O14" s="19" t="str">
        <f t="shared" si="1"/>
        <v>Sem histórico de consumo</v>
      </c>
    </row>
    <row r="15" spans="1:16" ht="30" x14ac:dyDescent="0.25">
      <c r="A15" s="5">
        <f t="shared" si="2"/>
        <v>0</v>
      </c>
      <c r="B15" s="5" t="str">
        <f t="shared" si="3"/>
        <v>← DIGITE O CÓDIGO DO SEU ÓRGÃO</v>
      </c>
      <c r="C15" s="9">
        <f t="shared" ref="C15:C22" si="6">M15</f>
        <v>0</v>
      </c>
      <c r="D15" s="5" t="str">
        <f t="shared" ref="D15:D22" si="7">F15</f>
        <v>3.3.90.30.24.01.0007.000002-01</v>
      </c>
      <c r="E15" s="18">
        <v>9</v>
      </c>
      <c r="F15" s="10" t="s">
        <v>33</v>
      </c>
      <c r="G15" s="11" t="str">
        <f>VLOOKUP(F15,'Base de Dados 30.24'!A:C,3,FALSE)</f>
        <v>BRITA</v>
      </c>
      <c r="H15" s="11" t="str">
        <f>VLOOKUP(F15,'Base de Dados 30.24'!A:D,4,FALSE)</f>
        <v>BRITA, Material: rocha fragmentada, Tamanho: brita nº 01.</v>
      </c>
      <c r="I15" s="12">
        <f>COUNTIF('Base de Dados 30.24'!A:A,'Respostas Órgãos'!F15)</f>
        <v>30</v>
      </c>
      <c r="J15" s="12">
        <f>SUMIF('Base de Dados 30.24'!A:A,'Respostas Órgãos'!F15,'Base de Dados 30.24'!J:J)</f>
        <v>890.5</v>
      </c>
      <c r="K15" s="10" t="str">
        <f>VLOOKUP(F15,'Base de Dados 30.24'!A:E,5,FALSE)</f>
        <v>m³</v>
      </c>
      <c r="L15" s="13">
        <f>SUMIF('Base de Dados 30.24'!B:B,'Respostas Órgãos'!F15&amp;" - "&amp;$G$4,'Base de Dados 30.24'!J:J)</f>
        <v>0</v>
      </c>
      <c r="M15" s="4"/>
      <c r="N15" s="14">
        <f t="shared" si="0"/>
        <v>0</v>
      </c>
      <c r="O15" s="19" t="str">
        <f t="shared" si="1"/>
        <v>Sem histórico de consumo</v>
      </c>
    </row>
    <row r="16" spans="1:16" x14ac:dyDescent="0.25">
      <c r="A16" s="5">
        <f t="shared" si="2"/>
        <v>0</v>
      </c>
      <c r="B16" s="5" t="str">
        <f t="shared" si="3"/>
        <v>← DIGITE O CÓDIGO DO SEU ÓRGÃO</v>
      </c>
      <c r="C16" s="9">
        <f t="shared" si="6"/>
        <v>0</v>
      </c>
      <c r="D16" s="5" t="str">
        <f t="shared" si="7"/>
        <v>3.3.90.30.24.01.0029.000001-01</v>
      </c>
      <c r="E16" s="18">
        <v>10</v>
      </c>
      <c r="F16" s="10" t="s">
        <v>37</v>
      </c>
      <c r="G16" s="11" t="str">
        <f>VLOOKUP(F16,'Base de Dados 30.24'!A:C,3,FALSE)</f>
        <v>CASCALHO</v>
      </c>
      <c r="H16" s="11" t="str">
        <f>VLOOKUP(F16,'Base de Dados 30.24'!A:D,4,FALSE)</f>
        <v>CASCALHO, Tipo: comum.</v>
      </c>
      <c r="I16" s="12">
        <f>COUNTIF('Base de Dados 30.24'!A:A,'Respostas Órgãos'!F16)</f>
        <v>6</v>
      </c>
      <c r="J16" s="12">
        <f>SUMIF('Base de Dados 30.24'!A:A,'Respostas Órgãos'!F16,'Base de Dados 30.24'!J:J)</f>
        <v>121</v>
      </c>
      <c r="K16" s="10" t="str">
        <f>VLOOKUP(F16,'Base de Dados 30.24'!A:E,5,FALSE)</f>
        <v>m³</v>
      </c>
      <c r="L16" s="13">
        <f>SUMIF('Base de Dados 30.24'!B:B,'Respostas Órgãos'!F16&amp;" - "&amp;$G$4,'Base de Dados 30.24'!J:J)</f>
        <v>0</v>
      </c>
      <c r="M16" s="4"/>
      <c r="N16" s="14">
        <f t="shared" si="0"/>
        <v>0</v>
      </c>
      <c r="O16" s="19" t="str">
        <f t="shared" si="1"/>
        <v>Sem histórico de consumo</v>
      </c>
    </row>
    <row r="17" spans="1:15" ht="45" x14ac:dyDescent="0.25">
      <c r="A17" s="5">
        <f t="shared" si="2"/>
        <v>0</v>
      </c>
      <c r="B17" s="5" t="str">
        <f t="shared" si="3"/>
        <v>← DIGITE O CÓDIGO DO SEU ÓRGÃO</v>
      </c>
      <c r="C17" s="9">
        <f t="shared" si="6"/>
        <v>0</v>
      </c>
      <c r="D17" s="5" t="str">
        <f t="shared" si="7"/>
        <v>3.3.90.30.24.04.0009.000008-01</v>
      </c>
      <c r="E17" s="18">
        <v>11</v>
      </c>
      <c r="F17" s="10" t="s">
        <v>41</v>
      </c>
      <c r="G17" s="11" t="str">
        <f>VLOOKUP(F17,'Base de Dados 30.24'!A:C,3,FALSE)</f>
        <v>PAU ESCORAMENTO</v>
      </c>
      <c r="H17" s="11" t="str">
        <f>VLOOKUP(F17,'Base de Dados 30.24'!A:D,4,FALSE)</f>
        <v>PAU ESCORAMENTO, Material: eucalipto ou similar, 1° qualidade, bruta, sem empena e rachadura. Tipo: extra, Diâmetro: 18 a 20 cm, Comprimento: 4 m</v>
      </c>
      <c r="I17" s="12">
        <f>COUNTIF('Base de Dados 30.24'!A:A,'Respostas Órgãos'!F17)</f>
        <v>7</v>
      </c>
      <c r="J17" s="12">
        <f>SUMIF('Base de Dados 30.24'!A:A,'Respostas Órgãos'!F17,'Base de Dados 30.24'!J:J)</f>
        <v>117.5</v>
      </c>
      <c r="K17" s="10" t="str">
        <f>VLOOKUP(F17,'Base de Dados 30.24'!A:E,5,FALSE)</f>
        <v>pç</v>
      </c>
      <c r="L17" s="13">
        <f>SUMIF('Base de Dados 30.24'!B:B,'Respostas Órgãos'!F17&amp;" - "&amp;$G$4,'Base de Dados 30.24'!J:J)</f>
        <v>0</v>
      </c>
      <c r="M17" s="4"/>
      <c r="N17" s="14">
        <f t="shared" si="0"/>
        <v>0</v>
      </c>
      <c r="O17" s="19" t="str">
        <f t="shared" si="1"/>
        <v>Sem histórico de consumo</v>
      </c>
    </row>
    <row r="18" spans="1:15" ht="30" x14ac:dyDescent="0.25">
      <c r="A18" s="5">
        <f t="shared" si="2"/>
        <v>0</v>
      </c>
      <c r="B18" s="5" t="str">
        <f t="shared" si="3"/>
        <v>← DIGITE O CÓDIGO DO SEU ÓRGÃO</v>
      </c>
      <c r="C18" s="9">
        <f t="shared" si="6"/>
        <v>0</v>
      </c>
      <c r="D18" s="5" t="str">
        <f t="shared" si="7"/>
        <v>3.3.90.30.24.04.0053.000002-01</v>
      </c>
      <c r="E18" s="18">
        <v>12</v>
      </c>
      <c r="F18" s="10" t="s">
        <v>43</v>
      </c>
      <c r="G18" s="11" t="str">
        <f>VLOOKUP(F18,'Base de Dados 30.24'!A:C,3,FALSE)</f>
        <v>ESTICADOR DE MADEIRA</v>
      </c>
      <c r="H18" s="11" t="str">
        <f>VLOOKUP(F18,'Base de Dados 30.24'!A:D,4,FALSE)</f>
        <v>ESTICADOR DE MADEIRA, Aplicação: Para cerca, Bitola: 14 a 16, Altura: 2.50 m, Material: Eucalipto tratado.</v>
      </c>
      <c r="I18" s="12">
        <f>COUNTIF('Base de Dados 30.24'!A:A,'Respostas Órgãos'!F18)</f>
        <v>2</v>
      </c>
      <c r="J18" s="12">
        <f>SUMIF('Base de Dados 30.24'!A:A,'Respostas Órgãos'!F18,'Base de Dados 30.24'!J:J)</f>
        <v>40</v>
      </c>
      <c r="K18" s="10" t="str">
        <f>VLOOKUP(F18,'Base de Dados 30.24'!A:E,5,FALSE)</f>
        <v>un</v>
      </c>
      <c r="L18" s="13">
        <f>SUMIF('Base de Dados 30.24'!B:B,'Respostas Órgãos'!F18&amp;" - "&amp;$G$4,'Base de Dados 30.24'!J:J)</f>
        <v>0</v>
      </c>
      <c r="M18" s="4"/>
      <c r="N18" s="14">
        <f t="shared" si="0"/>
        <v>0</v>
      </c>
      <c r="O18" s="19" t="str">
        <f t="shared" si="1"/>
        <v>Sem histórico de consumo</v>
      </c>
    </row>
    <row r="19" spans="1:15" ht="105" x14ac:dyDescent="0.25">
      <c r="A19" s="5">
        <f t="shared" si="2"/>
        <v>0</v>
      </c>
      <c r="B19" s="5" t="str">
        <f t="shared" si="3"/>
        <v>← DIGITE O CÓDIGO DO SEU ÓRGÃO</v>
      </c>
      <c r="C19" s="9">
        <f t="shared" si="6"/>
        <v>0</v>
      </c>
      <c r="D19" s="5" t="str">
        <f t="shared" si="7"/>
        <v>3.3.90.30.24.06.0026.000006-01</v>
      </c>
      <c r="E19" s="18">
        <v>13</v>
      </c>
      <c r="F19" s="10" t="s">
        <v>49</v>
      </c>
      <c r="G19" s="11" t="str">
        <f>VLOOKUP(F19,'Base de Dados 30.24'!A:C,3,FALSE)</f>
        <v>PISO VINÍLICO</v>
      </c>
      <c r="H19" s="11" t="str">
        <f>VLOOKUP(F19,'Base de Dados 30.24'!A:D,4,FALSE)</f>
        <v>PISO VINÍLICO,Características Técnicas Mínimas: Heterogêneo, em mantas, com propriedade anti-derrapante, flexível, com base pigmentada na cor do produto, composto de resina PVC, manta de fibra de vidro, plastificante, pigmentos e cargas minerais e instalado, Dimensões: 2 x 20 m, espessura mínima de 3 mm, Cor: À escolher</v>
      </c>
      <c r="I19" s="12">
        <f>COUNTIF('Base de Dados 30.24'!A:A,'Respostas Órgãos'!F19)</f>
        <v>3</v>
      </c>
      <c r="J19" s="12">
        <f>SUMIF('Base de Dados 30.24'!A:A,'Respostas Órgãos'!F19,'Base de Dados 30.24'!J:J)</f>
        <v>939.5</v>
      </c>
      <c r="K19" s="10" t="str">
        <f>VLOOKUP(F19,'Base de Dados 30.24'!A:E,5,FALSE)</f>
        <v>m²</v>
      </c>
      <c r="L19" s="13">
        <f>SUMIF('Base de Dados 30.24'!B:B,'Respostas Órgãos'!F19&amp;" - "&amp;$G$4,'Base de Dados 30.24'!J:J)</f>
        <v>0</v>
      </c>
      <c r="M19" s="4"/>
      <c r="N19" s="14">
        <f t="shared" si="0"/>
        <v>0</v>
      </c>
      <c r="O19" s="19" t="str">
        <f t="shared" si="1"/>
        <v>Sem histórico de consumo</v>
      </c>
    </row>
    <row r="20" spans="1:15" ht="45" x14ac:dyDescent="0.25">
      <c r="A20" s="5">
        <f t="shared" si="2"/>
        <v>0</v>
      </c>
      <c r="B20" s="5" t="str">
        <f t="shared" si="3"/>
        <v>← DIGITE O CÓDIGO DO SEU ÓRGÃO</v>
      </c>
      <c r="C20" s="9">
        <f t="shared" si="6"/>
        <v>0</v>
      </c>
      <c r="D20" s="5" t="str">
        <f t="shared" si="7"/>
        <v>3.3.90.30.24.07.0092.000008-01</v>
      </c>
      <c r="E20" s="18">
        <v>14</v>
      </c>
      <c r="F20" s="10" t="s">
        <v>31</v>
      </c>
      <c r="G20" s="11" t="str">
        <f>VLOOKUP(F20,'Base de Dados 30.24'!A:C,3,FALSE)</f>
        <v>ASPERSOR</v>
      </c>
      <c r="H20" s="11" t="str">
        <f>VLOOKUP(F20,'Base de Dados 30.24'!A:D,4,FALSE)</f>
        <v>ASPERSOR, Material: Metal, Tipo: Tubo de 50 cm, Características Adicionais: Para irrigação, Diâmetro da Bitola: À escolher.</v>
      </c>
      <c r="I20" s="12">
        <f>COUNTIF('Base de Dados 30.24'!A:A,'Respostas Órgãos'!F20)</f>
        <v>7</v>
      </c>
      <c r="J20" s="12">
        <f>SUMIF('Base de Dados 30.24'!A:A,'Respostas Órgãos'!F20,'Base de Dados 30.24'!J:J)</f>
        <v>1176</v>
      </c>
      <c r="K20" s="10" t="str">
        <f>VLOOKUP(F20,'Base de Dados 30.24'!A:E,5,FALSE)</f>
        <v>un</v>
      </c>
      <c r="L20" s="13">
        <f>SUMIF('Base de Dados 30.24'!B:B,'Respostas Órgãos'!F20&amp;" - "&amp;$G$4,'Base de Dados 30.24'!J:J)</f>
        <v>0</v>
      </c>
      <c r="M20" s="4"/>
      <c r="N20" s="14">
        <f t="shared" si="0"/>
        <v>0</v>
      </c>
      <c r="O20" s="19" t="str">
        <f t="shared" si="1"/>
        <v>Sem histórico de consumo</v>
      </c>
    </row>
    <row r="21" spans="1:15" ht="45" x14ac:dyDescent="0.25">
      <c r="A21" s="5">
        <f t="shared" si="2"/>
        <v>0</v>
      </c>
      <c r="B21" s="5" t="str">
        <f t="shared" si="3"/>
        <v>← DIGITE O CÓDIGO DO SEU ÓRGÃO</v>
      </c>
      <c r="C21" s="9">
        <f t="shared" si="6"/>
        <v>0</v>
      </c>
      <c r="D21" s="5" t="str">
        <f t="shared" si="7"/>
        <v>3.3.90.30.24.08.0034.000002-02</v>
      </c>
      <c r="E21" s="18">
        <v>15</v>
      </c>
      <c r="F21" s="10" t="s">
        <v>52</v>
      </c>
      <c r="G21" s="11" t="str">
        <f>VLOOKUP(F21,'Base de Dados 30.24'!A:C,3,FALSE)</f>
        <v>TINTA DE MARCAÇÃO VIÁRIA</v>
      </c>
      <c r="H21" s="11" t="str">
        <f>VLOOKUP(F21,'Base de Dados 30.24'!A:D,4,FALSE)</f>
        <v>TINTA DE MARCAÇÃO VIÁRIA, Composição: Á base de resina acrílica, Cor: amarela, Unidade De Fornecimento: lata de 18 litros</v>
      </c>
      <c r="I21" s="12">
        <f>COUNTIF('Base de Dados 30.24'!A:A,'Respostas Órgãos'!F21)</f>
        <v>14</v>
      </c>
      <c r="J21" s="12">
        <f>SUMIF('Base de Dados 30.24'!A:A,'Respostas Órgãos'!F21,'Base de Dados 30.24'!J:J)</f>
        <v>45.5</v>
      </c>
      <c r="K21" s="10" t="str">
        <f>VLOOKUP(F21,'Base de Dados 30.24'!A:E,5,FALSE)</f>
        <v>lt</v>
      </c>
      <c r="L21" s="13">
        <f>SUMIF('Base de Dados 30.24'!B:B,'Respostas Órgãos'!F21&amp;" - "&amp;$G$4,'Base de Dados 30.24'!J:J)</f>
        <v>0</v>
      </c>
      <c r="M21" s="4"/>
      <c r="N21" s="14">
        <f t="shared" si="0"/>
        <v>0</v>
      </c>
      <c r="O21" s="19" t="str">
        <f t="shared" si="1"/>
        <v>Sem histórico de consumo</v>
      </c>
    </row>
    <row r="22" spans="1:15" ht="30" x14ac:dyDescent="0.25">
      <c r="A22" s="5">
        <f t="shared" si="2"/>
        <v>0</v>
      </c>
      <c r="B22" s="5" t="str">
        <f t="shared" si="3"/>
        <v>← DIGITE O CÓDIGO DO SEU ÓRGÃO</v>
      </c>
      <c r="C22" s="9">
        <f t="shared" si="6"/>
        <v>0</v>
      </c>
      <c r="D22" s="5" t="str">
        <f t="shared" si="7"/>
        <v>3.3.90.30.24.13.0002.000001-01</v>
      </c>
      <c r="E22" s="18">
        <v>16</v>
      </c>
      <c r="F22" s="10" t="s">
        <v>45</v>
      </c>
      <c r="G22" s="11" t="str">
        <f>VLOOKUP(F22,'Base de Dados 30.24'!A:C,3,FALSE)</f>
        <v>PEDRA MARROADA CALCÁREA</v>
      </c>
      <c r="H22" s="11" t="str">
        <f>VLOOKUP(F22,'Base de Dados 30.24'!A:D,4,FALSE)</f>
        <v>PEDRA MARROADA CALCÁREA, Unidade De Fornecimento: M³.</v>
      </c>
      <c r="I22" s="12">
        <f>COUNTIF('Base de Dados 30.24'!A:A,'Respostas Órgãos'!F22)</f>
        <v>3</v>
      </c>
      <c r="J22" s="12">
        <f>SUMIF('Base de Dados 30.24'!A:A,'Respostas Órgãos'!F22,'Base de Dados 30.24'!J:J)</f>
        <v>192.5</v>
      </c>
      <c r="K22" s="10" t="str">
        <f>VLOOKUP(F22,'Base de Dados 30.24'!A:E,5,FALSE)</f>
        <v>m³</v>
      </c>
      <c r="L22" s="13">
        <f>SUMIF('Base de Dados 30.24'!B:B,'Respostas Órgãos'!F22&amp;" - "&amp;$G$4,'Base de Dados 30.24'!J:J)</f>
        <v>0</v>
      </c>
      <c r="M22" s="4"/>
      <c r="N22" s="14">
        <f t="shared" si="0"/>
        <v>0</v>
      </c>
      <c r="O22" s="19" t="str">
        <f t="shared" si="1"/>
        <v>Sem histórico de consumo</v>
      </c>
    </row>
    <row r="23" spans="1:15" ht="30" x14ac:dyDescent="0.25">
      <c r="A23" s="5">
        <f t="shared" si="2"/>
        <v>0</v>
      </c>
      <c r="B23" s="5" t="str">
        <f t="shared" si="3"/>
        <v>← DIGITE O CÓDIGO DO SEU ÓRGÃO</v>
      </c>
      <c r="C23" s="9">
        <f>M23</f>
        <v>0</v>
      </c>
      <c r="D23" s="5" t="str">
        <f>F23</f>
        <v>3.3.90.30.42.02.0261.000001-01</v>
      </c>
      <c r="E23" s="43">
        <v>17</v>
      </c>
      <c r="F23" s="44" t="s">
        <v>152</v>
      </c>
      <c r="G23" s="45" t="str">
        <f>VLOOKUP(F23,'Base de Dados 30.24'!A:C,3,FALSE)</f>
        <v>TRINCHA</v>
      </c>
      <c r="H23" s="45" t="str">
        <f>VLOOKUP(F23,'Base de Dados 30.24'!A:D,4,FALSE)</f>
        <v>TRINCHA,Descrição: cerdas duplas, em nylon, medindo 3 polegadas.</v>
      </c>
      <c r="I23" s="46">
        <f>COUNTIF('Base de Dados 30.24'!A:A,'Respostas Órgãos'!F23)</f>
        <v>31</v>
      </c>
      <c r="J23" s="46">
        <f>SUMIF('Base de Dados 30.24'!A:A,'Respostas Órgãos'!F23,'Base de Dados 30.24'!J:J)</f>
        <v>266.5</v>
      </c>
      <c r="K23" s="44" t="str">
        <f>VLOOKUP(F23,'Base de Dados 30.24'!A:E,5,FALSE)</f>
        <v>un</v>
      </c>
      <c r="L23" s="47">
        <f>SUMIF('Base de Dados 30.24'!B:B,'Respostas Órgãos'!F23&amp;" - "&amp;$G$4,'Base de Dados 30.24'!J:J)</f>
        <v>0</v>
      </c>
      <c r="M23" s="4"/>
      <c r="N23" s="48">
        <f>M23-L23</f>
        <v>0</v>
      </c>
      <c r="O23" s="49" t="str">
        <f>IF(ISERROR((M23-L23)/L23),"Sem histórico de consumo",(M23-L23)/L23)</f>
        <v>Sem histórico de consumo</v>
      </c>
    </row>
  </sheetData>
  <sheetProtection algorithmName="SHA-512" hashValue="20KVbRUqd++eQ5k/GWHqo4by/Uj67DNJNF6vJJWniwL+kyRGnaNiBGIxrzg7/45ayffYa6j9lRjAhq6R7jVnrw==" saltValue="pNwZ0Nw/rGgPOtb7glbmWA==" spinCount="100000" sheet="1" objects="1" scenarios="1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23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L7:L23">
    <cfRule type="cellIs" dxfId="4" priority="9" operator="greaterThan">
      <formula>0</formula>
    </cfRule>
    <cfRule type="cellIs" dxfId="3" priority="10" operator="equal">
      <formula>0</formula>
    </cfRule>
  </conditionalFormatting>
  <conditionalFormatting sqref="O7:O23">
    <cfRule type="cellIs" dxfId="2" priority="8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6"/>
  <sheetViews>
    <sheetView workbookViewId="0">
      <selection activeCell="B13" sqref="B13"/>
    </sheetView>
  </sheetViews>
  <sheetFormatPr defaultRowHeight="15" x14ac:dyDescent="0.25"/>
  <cols>
    <col min="1" max="1" width="9.140625" style="1"/>
    <col min="2" max="2" width="110.5703125" style="1" bestFit="1" customWidth="1"/>
    <col min="3" max="3" width="5" style="1" hidden="1" customWidth="1"/>
    <col min="4" max="16384" width="9.140625" style="1"/>
  </cols>
  <sheetData>
    <row r="1" spans="1:3" x14ac:dyDescent="0.25">
      <c r="A1" s="38" t="s">
        <v>5</v>
      </c>
      <c r="B1" s="38" t="s">
        <v>6</v>
      </c>
    </row>
    <row r="2" spans="1:3" x14ac:dyDescent="0.25">
      <c r="A2" s="39">
        <v>147</v>
      </c>
      <c r="B2" s="39" t="s">
        <v>55</v>
      </c>
      <c r="C2" s="1">
        <f>A2</f>
        <v>147</v>
      </c>
    </row>
    <row r="3" spans="1:3" x14ac:dyDescent="0.25">
      <c r="A3" s="39">
        <v>367</v>
      </c>
      <c r="B3" s="39" t="s">
        <v>56</v>
      </c>
      <c r="C3" s="1">
        <f t="shared" ref="C3:C66" si="0">A3</f>
        <v>367</v>
      </c>
    </row>
    <row r="4" spans="1:3" x14ac:dyDescent="0.25">
      <c r="A4" s="39">
        <v>300</v>
      </c>
      <c r="B4" s="39" t="s">
        <v>57</v>
      </c>
      <c r="C4" s="1">
        <f t="shared" si="0"/>
        <v>300</v>
      </c>
    </row>
    <row r="5" spans="1:3" x14ac:dyDescent="0.25">
      <c r="A5" s="39">
        <v>133</v>
      </c>
      <c r="B5" s="39" t="s">
        <v>58</v>
      </c>
      <c r="C5" s="1">
        <f t="shared" si="0"/>
        <v>133</v>
      </c>
    </row>
    <row r="6" spans="1:3" x14ac:dyDescent="0.25">
      <c r="A6" s="39">
        <v>138</v>
      </c>
      <c r="B6" s="39" t="s">
        <v>59</v>
      </c>
      <c r="C6" s="1">
        <f t="shared" si="0"/>
        <v>138</v>
      </c>
    </row>
    <row r="7" spans="1:3" x14ac:dyDescent="0.25">
      <c r="A7" s="39">
        <v>308</v>
      </c>
      <c r="B7" s="39" t="s">
        <v>60</v>
      </c>
      <c r="C7" s="1">
        <f t="shared" si="0"/>
        <v>308</v>
      </c>
    </row>
    <row r="8" spans="1:3" x14ac:dyDescent="0.25">
      <c r="A8" s="39">
        <v>135</v>
      </c>
      <c r="B8" s="39" t="s">
        <v>61</v>
      </c>
      <c r="C8" s="1">
        <f t="shared" si="0"/>
        <v>135</v>
      </c>
    </row>
    <row r="9" spans="1:3" x14ac:dyDescent="0.25">
      <c r="A9" s="39">
        <v>142</v>
      </c>
      <c r="B9" s="39" t="s">
        <v>62</v>
      </c>
      <c r="C9" s="1">
        <f t="shared" si="0"/>
        <v>142</v>
      </c>
    </row>
    <row r="10" spans="1:3" x14ac:dyDescent="0.25">
      <c r="A10" s="39">
        <v>143</v>
      </c>
      <c r="B10" s="39" t="s">
        <v>63</v>
      </c>
      <c r="C10" s="1">
        <f t="shared" si="0"/>
        <v>143</v>
      </c>
    </row>
    <row r="11" spans="1:3" x14ac:dyDescent="0.25">
      <c r="A11" s="39">
        <v>144</v>
      </c>
      <c r="B11" s="39" t="s">
        <v>64</v>
      </c>
      <c r="C11" s="1">
        <f t="shared" si="0"/>
        <v>144</v>
      </c>
    </row>
    <row r="12" spans="1:3" x14ac:dyDescent="0.25">
      <c r="A12" s="39">
        <v>134</v>
      </c>
      <c r="B12" s="39" t="s">
        <v>65</v>
      </c>
      <c r="C12" s="1">
        <f t="shared" si="0"/>
        <v>134</v>
      </c>
    </row>
    <row r="13" spans="1:3" x14ac:dyDescent="0.25">
      <c r="A13" s="39">
        <v>304</v>
      </c>
      <c r="B13" s="39" t="s">
        <v>66</v>
      </c>
      <c r="C13" s="1">
        <f t="shared" si="0"/>
        <v>304</v>
      </c>
    </row>
    <row r="14" spans="1:3" x14ac:dyDescent="0.25">
      <c r="A14" s="39">
        <v>132</v>
      </c>
      <c r="B14" s="39" t="s">
        <v>67</v>
      </c>
      <c r="C14" s="1">
        <f t="shared" si="0"/>
        <v>132</v>
      </c>
    </row>
    <row r="15" spans="1:3" x14ac:dyDescent="0.25">
      <c r="A15" s="39">
        <v>366</v>
      </c>
      <c r="B15" s="39" t="s">
        <v>68</v>
      </c>
      <c r="C15" s="1">
        <f t="shared" si="0"/>
        <v>366</v>
      </c>
    </row>
    <row r="16" spans="1:3" x14ac:dyDescent="0.25">
      <c r="A16" s="39">
        <v>139</v>
      </c>
      <c r="B16" s="39" t="s">
        <v>69</v>
      </c>
      <c r="C16" s="1">
        <f t="shared" si="0"/>
        <v>139</v>
      </c>
    </row>
    <row r="17" spans="1:3" x14ac:dyDescent="0.25">
      <c r="A17" s="39">
        <v>131</v>
      </c>
      <c r="B17" s="39" t="s">
        <v>70</v>
      </c>
      <c r="C17" s="1">
        <f t="shared" si="0"/>
        <v>131</v>
      </c>
    </row>
    <row r="18" spans="1:3" x14ac:dyDescent="0.25">
      <c r="A18" s="39">
        <v>137</v>
      </c>
      <c r="B18" s="39" t="s">
        <v>71</v>
      </c>
      <c r="C18" s="1">
        <f t="shared" si="0"/>
        <v>137</v>
      </c>
    </row>
    <row r="19" spans="1:3" x14ac:dyDescent="0.25">
      <c r="A19" s="39">
        <v>307</v>
      </c>
      <c r="B19" s="39" t="s">
        <v>72</v>
      </c>
      <c r="C19" s="1">
        <f t="shared" si="0"/>
        <v>307</v>
      </c>
    </row>
    <row r="20" spans="1:3" x14ac:dyDescent="0.25">
      <c r="A20" s="39">
        <v>149</v>
      </c>
      <c r="B20" s="39" t="s">
        <v>73</v>
      </c>
      <c r="C20" s="1">
        <f t="shared" si="0"/>
        <v>149</v>
      </c>
    </row>
    <row r="21" spans="1:3" x14ac:dyDescent="0.25">
      <c r="A21" s="39">
        <v>146</v>
      </c>
      <c r="B21" s="39" t="s">
        <v>74</v>
      </c>
      <c r="C21" s="1">
        <f t="shared" si="0"/>
        <v>146</v>
      </c>
    </row>
    <row r="22" spans="1:3" x14ac:dyDescent="0.25">
      <c r="A22" s="39">
        <v>136</v>
      </c>
      <c r="B22" s="39" t="s">
        <v>75</v>
      </c>
      <c r="C22" s="1">
        <f t="shared" si="0"/>
        <v>136</v>
      </c>
    </row>
    <row r="23" spans="1:3" x14ac:dyDescent="0.25">
      <c r="A23" s="39">
        <v>140</v>
      </c>
      <c r="B23" s="39" t="s">
        <v>76</v>
      </c>
      <c r="C23" s="1">
        <f t="shared" si="0"/>
        <v>140</v>
      </c>
    </row>
    <row r="24" spans="1:3" x14ac:dyDescent="0.25">
      <c r="A24" s="39">
        <v>305</v>
      </c>
      <c r="B24" s="39" t="s">
        <v>77</v>
      </c>
      <c r="C24" s="1">
        <f t="shared" si="0"/>
        <v>305</v>
      </c>
    </row>
    <row r="25" spans="1:3" x14ac:dyDescent="0.25">
      <c r="A25" s="39">
        <v>141</v>
      </c>
      <c r="B25" s="39" t="s">
        <v>78</v>
      </c>
      <c r="C25" s="1">
        <f t="shared" si="0"/>
        <v>141</v>
      </c>
    </row>
    <row r="26" spans="1:3" x14ac:dyDescent="0.25">
      <c r="A26" s="39">
        <v>145</v>
      </c>
      <c r="B26" s="39" t="s">
        <v>79</v>
      </c>
      <c r="C26" s="1">
        <f t="shared" si="0"/>
        <v>145</v>
      </c>
    </row>
    <row r="27" spans="1:3" x14ac:dyDescent="0.25">
      <c r="A27" s="39">
        <v>148</v>
      </c>
      <c r="B27" s="39" t="s">
        <v>80</v>
      </c>
      <c r="C27" s="1">
        <f t="shared" si="0"/>
        <v>148</v>
      </c>
    </row>
    <row r="28" spans="1:3" x14ac:dyDescent="0.25">
      <c r="A28" s="39">
        <v>301</v>
      </c>
      <c r="B28" s="39" t="s">
        <v>81</v>
      </c>
      <c r="C28" s="1">
        <f t="shared" si="0"/>
        <v>301</v>
      </c>
    </row>
    <row r="29" spans="1:3" x14ac:dyDescent="0.25">
      <c r="A29" s="39">
        <v>309</v>
      </c>
      <c r="B29" s="40" t="s">
        <v>82</v>
      </c>
      <c r="C29" s="1">
        <f t="shared" si="0"/>
        <v>309</v>
      </c>
    </row>
    <row r="30" spans="1:3" x14ac:dyDescent="0.25">
      <c r="A30" s="39">
        <v>306</v>
      </c>
      <c r="B30" s="39" t="s">
        <v>83</v>
      </c>
      <c r="C30" s="1">
        <f t="shared" si="0"/>
        <v>306</v>
      </c>
    </row>
    <row r="31" spans="1:3" x14ac:dyDescent="0.25">
      <c r="A31" s="39">
        <v>302</v>
      </c>
      <c r="B31" s="40" t="s">
        <v>84</v>
      </c>
      <c r="C31" s="1">
        <f t="shared" si="0"/>
        <v>302</v>
      </c>
    </row>
    <row r="32" spans="1:3" x14ac:dyDescent="0.25">
      <c r="A32" s="39">
        <v>303</v>
      </c>
      <c r="B32" s="39" t="s">
        <v>85</v>
      </c>
      <c r="C32" s="1">
        <f t="shared" si="0"/>
        <v>303</v>
      </c>
    </row>
    <row r="33" spans="1:3" x14ac:dyDescent="0.25">
      <c r="A33" s="39">
        <v>197</v>
      </c>
      <c r="B33" s="39" t="s">
        <v>86</v>
      </c>
      <c r="C33" s="1">
        <f t="shared" si="0"/>
        <v>197</v>
      </c>
    </row>
    <row r="34" spans="1:3" s="2" customFormat="1" x14ac:dyDescent="0.25">
      <c r="A34" s="41">
        <v>361</v>
      </c>
      <c r="B34" s="41" t="s">
        <v>87</v>
      </c>
      <c r="C34" s="1">
        <f t="shared" si="0"/>
        <v>361</v>
      </c>
    </row>
    <row r="35" spans="1:3" x14ac:dyDescent="0.25">
      <c r="A35" s="39">
        <v>151</v>
      </c>
      <c r="B35" s="39" t="s">
        <v>88</v>
      </c>
      <c r="C35" s="1">
        <f t="shared" si="0"/>
        <v>151</v>
      </c>
    </row>
    <row r="36" spans="1:3" x14ac:dyDescent="0.25">
      <c r="A36" s="39">
        <v>92</v>
      </c>
      <c r="B36" s="39" t="s">
        <v>89</v>
      </c>
      <c r="C36" s="1">
        <f t="shared" si="0"/>
        <v>92</v>
      </c>
    </row>
    <row r="37" spans="1:3" x14ac:dyDescent="0.25">
      <c r="A37" s="39">
        <v>53</v>
      </c>
      <c r="B37" s="39" t="s">
        <v>90</v>
      </c>
      <c r="C37" s="1">
        <f t="shared" si="0"/>
        <v>53</v>
      </c>
    </row>
    <row r="38" spans="1:3" x14ac:dyDescent="0.25">
      <c r="A38" s="39">
        <v>71</v>
      </c>
      <c r="B38" s="40" t="s">
        <v>91</v>
      </c>
      <c r="C38" s="1">
        <f t="shared" si="0"/>
        <v>71</v>
      </c>
    </row>
    <row r="39" spans="1:3" s="2" customFormat="1" x14ac:dyDescent="0.25">
      <c r="A39" s="41">
        <v>310</v>
      </c>
      <c r="B39" s="42" t="s">
        <v>92</v>
      </c>
      <c r="C39" s="1">
        <f t="shared" si="0"/>
        <v>310</v>
      </c>
    </row>
    <row r="40" spans="1:3" x14ac:dyDescent="0.25">
      <c r="A40" s="39">
        <v>1</v>
      </c>
      <c r="B40" s="40" t="s">
        <v>93</v>
      </c>
      <c r="C40" s="1">
        <f t="shared" si="0"/>
        <v>1</v>
      </c>
    </row>
    <row r="41" spans="1:3" x14ac:dyDescent="0.25">
      <c r="A41" s="39">
        <v>121</v>
      </c>
      <c r="B41" s="40" t="s">
        <v>94</v>
      </c>
      <c r="C41" s="1">
        <f t="shared" si="0"/>
        <v>121</v>
      </c>
    </row>
    <row r="42" spans="1:3" x14ac:dyDescent="0.25">
      <c r="A42" s="39">
        <v>392</v>
      </c>
      <c r="B42" s="40" t="s">
        <v>95</v>
      </c>
      <c r="C42" s="1">
        <f t="shared" si="0"/>
        <v>392</v>
      </c>
    </row>
    <row r="43" spans="1:3" x14ac:dyDescent="0.25">
      <c r="A43" s="39">
        <v>113</v>
      </c>
      <c r="B43" s="40" t="s">
        <v>96</v>
      </c>
      <c r="C43" s="1">
        <f t="shared" si="0"/>
        <v>113</v>
      </c>
    </row>
    <row r="44" spans="1:3" x14ac:dyDescent="0.25">
      <c r="A44" s="39">
        <v>55</v>
      </c>
      <c r="B44" s="40" t="s">
        <v>97</v>
      </c>
      <c r="C44" s="1">
        <f t="shared" si="0"/>
        <v>55</v>
      </c>
    </row>
    <row r="45" spans="1:3" x14ac:dyDescent="0.25">
      <c r="A45" s="39">
        <v>98</v>
      </c>
      <c r="B45" s="40" t="s">
        <v>98</v>
      </c>
      <c r="C45" s="1">
        <f t="shared" si="0"/>
        <v>98</v>
      </c>
    </row>
    <row r="46" spans="1:3" x14ac:dyDescent="0.25">
      <c r="A46" s="39">
        <v>401</v>
      </c>
      <c r="B46" s="39" t="s">
        <v>99</v>
      </c>
      <c r="C46" s="1">
        <f t="shared" si="0"/>
        <v>401</v>
      </c>
    </row>
    <row r="47" spans="1:3" x14ac:dyDescent="0.25">
      <c r="A47" s="39">
        <v>72</v>
      </c>
      <c r="B47" s="39" t="s">
        <v>100</v>
      </c>
      <c r="C47" s="1">
        <f t="shared" si="0"/>
        <v>72</v>
      </c>
    </row>
    <row r="48" spans="1:3" x14ac:dyDescent="0.25">
      <c r="A48" s="39">
        <v>193</v>
      </c>
      <c r="B48" s="39" t="s">
        <v>101</v>
      </c>
      <c r="C48" s="1">
        <f t="shared" si="0"/>
        <v>193</v>
      </c>
    </row>
    <row r="49" spans="1:3" x14ac:dyDescent="0.25">
      <c r="A49" s="39">
        <v>64</v>
      </c>
      <c r="B49" s="39" t="s">
        <v>102</v>
      </c>
      <c r="C49" s="1">
        <f t="shared" si="0"/>
        <v>64</v>
      </c>
    </row>
    <row r="50" spans="1:3" x14ac:dyDescent="0.25">
      <c r="A50" s="39">
        <v>63</v>
      </c>
      <c r="B50" s="39" t="s">
        <v>103</v>
      </c>
      <c r="C50" s="1">
        <f t="shared" si="0"/>
        <v>63</v>
      </c>
    </row>
    <row r="51" spans="1:3" x14ac:dyDescent="0.25">
      <c r="A51" s="39">
        <v>196</v>
      </c>
      <c r="B51" s="39" t="s">
        <v>104</v>
      </c>
      <c r="C51" s="1">
        <f t="shared" si="0"/>
        <v>196</v>
      </c>
    </row>
    <row r="52" spans="1:3" x14ac:dyDescent="0.25">
      <c r="A52" s="39">
        <v>4002</v>
      </c>
      <c r="B52" s="40" t="s">
        <v>105</v>
      </c>
      <c r="C52" s="1">
        <f t="shared" si="0"/>
        <v>4002</v>
      </c>
    </row>
    <row r="53" spans="1:3" x14ac:dyDescent="0.25">
      <c r="A53" s="39">
        <v>56</v>
      </c>
      <c r="B53" s="39" t="s">
        <v>106</v>
      </c>
      <c r="C53" s="1">
        <f t="shared" si="0"/>
        <v>56</v>
      </c>
    </row>
    <row r="54" spans="1:3" x14ac:dyDescent="0.25">
      <c r="A54" s="39">
        <v>391</v>
      </c>
      <c r="B54" s="39" t="s">
        <v>107</v>
      </c>
      <c r="C54" s="1">
        <f t="shared" si="0"/>
        <v>391</v>
      </c>
    </row>
    <row r="55" spans="1:3" x14ac:dyDescent="0.25">
      <c r="A55" s="39">
        <v>413</v>
      </c>
      <c r="B55" s="39" t="s">
        <v>108</v>
      </c>
      <c r="C55" s="1">
        <f t="shared" si="0"/>
        <v>413</v>
      </c>
    </row>
    <row r="56" spans="1:3" x14ac:dyDescent="0.25">
      <c r="A56" s="39">
        <v>195</v>
      </c>
      <c r="B56" s="39" t="s">
        <v>109</v>
      </c>
      <c r="C56" s="1">
        <f t="shared" si="0"/>
        <v>195</v>
      </c>
    </row>
    <row r="57" spans="1:3" x14ac:dyDescent="0.25">
      <c r="A57" s="39">
        <v>97</v>
      </c>
      <c r="B57" s="39" t="s">
        <v>110</v>
      </c>
      <c r="C57" s="1">
        <f t="shared" si="0"/>
        <v>97</v>
      </c>
    </row>
    <row r="58" spans="1:3" x14ac:dyDescent="0.25">
      <c r="A58" s="39">
        <v>112</v>
      </c>
      <c r="B58" s="39" t="s">
        <v>111</v>
      </c>
      <c r="C58" s="1">
        <f t="shared" si="0"/>
        <v>112</v>
      </c>
    </row>
    <row r="59" spans="1:3" x14ac:dyDescent="0.25">
      <c r="A59" s="39">
        <v>52</v>
      </c>
      <c r="B59" s="39" t="s">
        <v>112</v>
      </c>
      <c r="C59" s="1">
        <f t="shared" si="0"/>
        <v>52</v>
      </c>
    </row>
    <row r="60" spans="1:3" x14ac:dyDescent="0.25">
      <c r="A60" s="39">
        <v>20</v>
      </c>
      <c r="B60" s="39" t="s">
        <v>113</v>
      </c>
      <c r="C60" s="1">
        <f t="shared" si="0"/>
        <v>20</v>
      </c>
    </row>
    <row r="61" spans="1:3" x14ac:dyDescent="0.25">
      <c r="A61" s="39">
        <v>54</v>
      </c>
      <c r="B61" s="39" t="s">
        <v>114</v>
      </c>
      <c r="C61" s="1">
        <f t="shared" si="0"/>
        <v>54</v>
      </c>
    </row>
    <row r="62" spans="1:3" x14ac:dyDescent="0.25">
      <c r="A62" s="39">
        <v>15</v>
      </c>
      <c r="B62" s="39" t="s">
        <v>115</v>
      </c>
      <c r="C62" s="1">
        <f t="shared" si="0"/>
        <v>15</v>
      </c>
    </row>
    <row r="63" spans="1:3" x14ac:dyDescent="0.25">
      <c r="A63" s="39">
        <v>94</v>
      </c>
      <c r="B63" s="40" t="s">
        <v>116</v>
      </c>
      <c r="C63" s="1">
        <f t="shared" si="0"/>
        <v>94</v>
      </c>
    </row>
    <row r="64" spans="1:3" x14ac:dyDescent="0.25">
      <c r="A64" s="39">
        <v>95</v>
      </c>
      <c r="B64" s="39" t="s">
        <v>7</v>
      </c>
      <c r="C64" s="1">
        <f t="shared" si="0"/>
        <v>95</v>
      </c>
    </row>
    <row r="65" spans="1:3" x14ac:dyDescent="0.25">
      <c r="A65" s="39">
        <v>111</v>
      </c>
      <c r="B65" s="39" t="s">
        <v>117</v>
      </c>
      <c r="C65" s="1">
        <f t="shared" si="0"/>
        <v>111</v>
      </c>
    </row>
    <row r="66" spans="1:3" x14ac:dyDescent="0.25">
      <c r="A66" s="39">
        <v>2</v>
      </c>
      <c r="B66" s="39" t="s">
        <v>118</v>
      </c>
      <c r="C66" s="1">
        <f t="shared" si="0"/>
        <v>2</v>
      </c>
    </row>
    <row r="67" spans="1:3" x14ac:dyDescent="0.25">
      <c r="A67" s="39">
        <v>480</v>
      </c>
      <c r="B67" s="39" t="s">
        <v>119</v>
      </c>
      <c r="C67" s="1">
        <f t="shared" ref="C67:C86" si="1">A67</f>
        <v>480</v>
      </c>
    </row>
    <row r="68" spans="1:3" x14ac:dyDescent="0.25">
      <c r="A68" s="39">
        <v>14</v>
      </c>
      <c r="B68" s="40" t="s">
        <v>147</v>
      </c>
      <c r="C68" s="1">
        <f t="shared" si="1"/>
        <v>14</v>
      </c>
    </row>
    <row r="69" spans="1:3" x14ac:dyDescent="0.25">
      <c r="A69" s="39">
        <v>70</v>
      </c>
      <c r="B69" s="39" t="s">
        <v>120</v>
      </c>
      <c r="C69" s="1">
        <f t="shared" si="1"/>
        <v>70</v>
      </c>
    </row>
    <row r="70" spans="1:3" x14ac:dyDescent="0.25">
      <c r="A70" s="39">
        <v>394</v>
      </c>
      <c r="B70" s="39" t="s">
        <v>121</v>
      </c>
      <c r="C70" s="1">
        <f t="shared" si="1"/>
        <v>394</v>
      </c>
    </row>
    <row r="71" spans="1:3" x14ac:dyDescent="0.25">
      <c r="A71" s="39">
        <v>4000</v>
      </c>
      <c r="B71" s="40" t="s">
        <v>122</v>
      </c>
      <c r="C71" s="1">
        <f t="shared" si="1"/>
        <v>4000</v>
      </c>
    </row>
    <row r="72" spans="1:3" x14ac:dyDescent="0.25">
      <c r="A72" s="39">
        <v>417</v>
      </c>
      <c r="B72" s="40" t="s">
        <v>146</v>
      </c>
      <c r="C72" s="1">
        <f t="shared" si="1"/>
        <v>417</v>
      </c>
    </row>
    <row r="73" spans="1:3" x14ac:dyDescent="0.25">
      <c r="A73" s="39">
        <v>150</v>
      </c>
      <c r="B73" s="39" t="s">
        <v>123</v>
      </c>
      <c r="C73" s="1">
        <f t="shared" si="1"/>
        <v>150</v>
      </c>
    </row>
    <row r="74" spans="1:3" x14ac:dyDescent="0.25">
      <c r="A74" s="39">
        <v>431</v>
      </c>
      <c r="B74" s="39" t="s">
        <v>124</v>
      </c>
      <c r="C74" s="1">
        <f t="shared" si="1"/>
        <v>431</v>
      </c>
    </row>
    <row r="75" spans="1:3" x14ac:dyDescent="0.25">
      <c r="A75" s="39">
        <v>370</v>
      </c>
      <c r="B75" s="40" t="s">
        <v>125</v>
      </c>
      <c r="C75" s="1">
        <f t="shared" si="1"/>
        <v>370</v>
      </c>
    </row>
    <row r="76" spans="1:3" x14ac:dyDescent="0.25">
      <c r="A76" s="39">
        <v>80</v>
      </c>
      <c r="B76" s="39" t="s">
        <v>126</v>
      </c>
      <c r="C76" s="1">
        <f t="shared" si="1"/>
        <v>80</v>
      </c>
    </row>
    <row r="77" spans="1:3" x14ac:dyDescent="0.25">
      <c r="A77" s="39">
        <v>40</v>
      </c>
      <c r="B77" s="40" t="s">
        <v>127</v>
      </c>
      <c r="C77" s="1">
        <f t="shared" si="1"/>
        <v>40</v>
      </c>
    </row>
    <row r="78" spans="1:3" x14ac:dyDescent="0.25">
      <c r="A78" s="39">
        <v>390</v>
      </c>
      <c r="B78" s="40" t="s">
        <v>128</v>
      </c>
      <c r="C78" s="1">
        <f t="shared" si="1"/>
        <v>390</v>
      </c>
    </row>
    <row r="79" spans="1:3" x14ac:dyDescent="0.25">
      <c r="A79" s="39">
        <v>400</v>
      </c>
      <c r="B79" s="39" t="s">
        <v>129</v>
      </c>
      <c r="C79" s="1">
        <f t="shared" si="1"/>
        <v>400</v>
      </c>
    </row>
    <row r="80" spans="1:3" x14ac:dyDescent="0.25">
      <c r="A80" s="39">
        <v>393</v>
      </c>
      <c r="B80" s="40" t="s">
        <v>130</v>
      </c>
      <c r="C80" s="1">
        <f t="shared" si="1"/>
        <v>393</v>
      </c>
    </row>
    <row r="81" spans="1:3" x14ac:dyDescent="0.25">
      <c r="A81" s="39">
        <v>90</v>
      </c>
      <c r="B81" s="39" t="s">
        <v>131</v>
      </c>
      <c r="C81" s="1">
        <f t="shared" si="1"/>
        <v>90</v>
      </c>
    </row>
    <row r="82" spans="1:3" x14ac:dyDescent="0.25">
      <c r="A82" s="39">
        <v>410</v>
      </c>
      <c r="B82" s="40" t="s">
        <v>132</v>
      </c>
      <c r="C82" s="1">
        <f t="shared" si="1"/>
        <v>410</v>
      </c>
    </row>
    <row r="83" spans="1:3" x14ac:dyDescent="0.25">
      <c r="A83" s="39">
        <v>60</v>
      </c>
      <c r="B83" s="40" t="s">
        <v>133</v>
      </c>
      <c r="C83" s="1">
        <f t="shared" si="1"/>
        <v>60</v>
      </c>
    </row>
    <row r="84" spans="1:3" x14ac:dyDescent="0.25">
      <c r="A84" s="39">
        <v>220</v>
      </c>
      <c r="B84" s="40" t="s">
        <v>134</v>
      </c>
      <c r="C84" s="1">
        <f t="shared" si="1"/>
        <v>220</v>
      </c>
    </row>
    <row r="85" spans="1:3" x14ac:dyDescent="0.25">
      <c r="A85" s="39">
        <v>110</v>
      </c>
      <c r="B85" s="39" t="s">
        <v>135</v>
      </c>
      <c r="C85" s="1">
        <f t="shared" si="1"/>
        <v>110</v>
      </c>
    </row>
    <row r="86" spans="1:3" x14ac:dyDescent="0.25">
      <c r="A86" s="39">
        <v>50</v>
      </c>
      <c r="B86" s="40" t="s">
        <v>136</v>
      </c>
      <c r="C86" s="1">
        <f t="shared" si="1"/>
        <v>50</v>
      </c>
    </row>
  </sheetData>
  <sheetProtection algorithmName="SHA-512" hashValue="OB+8ou/HW3z8RoceZdwvFWqda3pOJ0hJEkQTVCFPlEz0/yQ39Q67DjFYmm1s3vIyNQiT1buS0Fvj+RiA+32abQ==" saltValue="jtf101M+dIElFq301k81IQ==" spinCount="100000" sheet="1" objects="1" scenarios="1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30.24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Aline Rodrigues Costa</cp:lastModifiedBy>
  <cp:lastPrinted>2018-02-28T17:29:34Z</cp:lastPrinted>
  <dcterms:created xsi:type="dcterms:W3CDTF">2018-01-25T12:19:54Z</dcterms:created>
  <dcterms:modified xsi:type="dcterms:W3CDTF">2018-04-12T18:15:01Z</dcterms:modified>
</cp:coreProperties>
</file>