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S\GEPROSP 2018 - Serviços e Material Permanente\EM ELABORAÇÃO - Grupo 52.42 e 52.51 - Mobiliário PMDF\"/>
    </mc:Choice>
  </mc:AlternateContent>
  <bookViews>
    <workbookView xWindow="0" yWindow="0" windowWidth="24000" windowHeight="9000" firstSheet="1" activeTab="1"/>
  </bookViews>
  <sheets>
    <sheet name="Base de Dados 30.26" sheetId="1" state="hidden" r:id="rId1"/>
    <sheet name="Respostas Órgãos" sheetId="2" r:id="rId2"/>
    <sheet name="CÓDIGO DOS ÓRGÃOS" sheetId="3" r:id="rId3"/>
  </sheets>
  <definedNames>
    <definedName name="_xlnm._FilterDatabase" localSheetId="0" hidden="1">'Base de Dados 30.26'!$A$1:$K$1</definedName>
    <definedName name="_xlnm.Print_Titles" localSheetId="1">'Respostas Órgãos'!$4:$6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2" l="1"/>
  <c r="B12" i="2"/>
  <c r="C12" i="2"/>
  <c r="D12" i="2"/>
  <c r="A13" i="2"/>
  <c r="B13" i="2"/>
  <c r="C13" i="2"/>
  <c r="D13" i="2"/>
  <c r="A14" i="2"/>
  <c r="B14" i="2"/>
  <c r="C14" i="2"/>
  <c r="D14" i="2"/>
  <c r="A15" i="2"/>
  <c r="B15" i="2"/>
  <c r="C15" i="2"/>
  <c r="D15" i="2"/>
  <c r="A16" i="2"/>
  <c r="B16" i="2"/>
  <c r="C16" i="2"/>
  <c r="D16" i="2"/>
  <c r="A17" i="2"/>
  <c r="B17" i="2"/>
  <c r="C17" i="2"/>
  <c r="D17" i="2"/>
  <c r="A18" i="2"/>
  <c r="B18" i="2"/>
  <c r="C18" i="2"/>
  <c r="D18" i="2"/>
  <c r="A19" i="2"/>
  <c r="B19" i="2"/>
  <c r="C19" i="2"/>
  <c r="D19" i="2"/>
  <c r="A20" i="2"/>
  <c r="B20" i="2"/>
  <c r="C20" i="2"/>
  <c r="D20" i="2"/>
  <c r="A21" i="2"/>
  <c r="B21" i="2"/>
  <c r="C21" i="2"/>
  <c r="D21" i="2"/>
  <c r="A22" i="2"/>
  <c r="B22" i="2"/>
  <c r="C22" i="2"/>
  <c r="D22" i="2"/>
  <c r="A23" i="2"/>
  <c r="B23" i="2"/>
  <c r="C23" i="2"/>
  <c r="D23" i="2"/>
  <c r="A24" i="2"/>
  <c r="B24" i="2"/>
  <c r="C24" i="2"/>
  <c r="D24" i="2"/>
  <c r="A25" i="2"/>
  <c r="B25" i="2"/>
  <c r="C25" i="2"/>
  <c r="D25" i="2"/>
  <c r="A26" i="2"/>
  <c r="B26" i="2"/>
  <c r="C26" i="2"/>
  <c r="D26" i="2"/>
  <c r="A27" i="2"/>
  <c r="B27" i="2"/>
  <c r="C27" i="2"/>
  <c r="D27" i="2"/>
  <c r="A28" i="2"/>
  <c r="B28" i="2"/>
  <c r="C28" i="2"/>
  <c r="D28" i="2"/>
  <c r="A29" i="2"/>
  <c r="B29" i="2"/>
  <c r="C29" i="2"/>
  <c r="D29" i="2"/>
  <c r="A30" i="2"/>
  <c r="B30" i="2"/>
  <c r="C30" i="2"/>
  <c r="D30" i="2"/>
  <c r="A31" i="2"/>
  <c r="B31" i="2"/>
  <c r="C31" i="2"/>
  <c r="D31" i="2"/>
  <c r="A32" i="2"/>
  <c r="B32" i="2"/>
  <c r="C32" i="2"/>
  <c r="D32" i="2"/>
  <c r="A33" i="2"/>
  <c r="B33" i="2"/>
  <c r="C33" i="2"/>
  <c r="D33" i="2"/>
  <c r="A34" i="2"/>
  <c r="B34" i="2"/>
  <c r="C34" i="2"/>
  <c r="D34" i="2"/>
  <c r="G12" i="2"/>
  <c r="H12" i="2"/>
  <c r="I12" i="2"/>
  <c r="J12" i="2"/>
  <c r="M12" i="2" s="1"/>
  <c r="L12" i="2"/>
  <c r="G13" i="2"/>
  <c r="H13" i="2"/>
  <c r="I13" i="2"/>
  <c r="J13" i="2"/>
  <c r="L13" i="2" s="1"/>
  <c r="M13" i="2"/>
  <c r="G14" i="2"/>
  <c r="H14" i="2"/>
  <c r="I14" i="2"/>
  <c r="J14" i="2"/>
  <c r="M14" i="2" s="1"/>
  <c r="L14" i="2"/>
  <c r="G15" i="2"/>
  <c r="H15" i="2"/>
  <c r="I15" i="2"/>
  <c r="J15" i="2"/>
  <c r="L15" i="2" s="1"/>
  <c r="M15" i="2"/>
  <c r="G16" i="2"/>
  <c r="H16" i="2"/>
  <c r="I16" i="2"/>
  <c r="J16" i="2"/>
  <c r="M16" i="2" s="1"/>
  <c r="L16" i="2"/>
  <c r="G17" i="2"/>
  <c r="H17" i="2"/>
  <c r="I17" i="2"/>
  <c r="J17" i="2"/>
  <c r="L17" i="2" s="1"/>
  <c r="M17" i="2"/>
  <c r="G18" i="2"/>
  <c r="H18" i="2"/>
  <c r="I18" i="2"/>
  <c r="J18" i="2"/>
  <c r="M18" i="2" s="1"/>
  <c r="L18" i="2"/>
  <c r="G19" i="2"/>
  <c r="H19" i="2"/>
  <c r="I19" i="2"/>
  <c r="J19" i="2"/>
  <c r="L19" i="2" s="1"/>
  <c r="M19" i="2"/>
  <c r="G20" i="2"/>
  <c r="H20" i="2"/>
  <c r="I20" i="2"/>
  <c r="J20" i="2"/>
  <c r="M20" i="2" s="1"/>
  <c r="L20" i="2"/>
  <c r="G21" i="2"/>
  <c r="H21" i="2"/>
  <c r="I21" i="2"/>
  <c r="J21" i="2"/>
  <c r="L21" i="2" s="1"/>
  <c r="M21" i="2"/>
  <c r="G22" i="2"/>
  <c r="H22" i="2"/>
  <c r="I22" i="2"/>
  <c r="J22" i="2"/>
  <c r="M22" i="2" s="1"/>
  <c r="L22" i="2"/>
  <c r="G23" i="2"/>
  <c r="H23" i="2"/>
  <c r="I23" i="2"/>
  <c r="J23" i="2"/>
  <c r="L23" i="2" s="1"/>
  <c r="M23" i="2"/>
  <c r="G24" i="2"/>
  <c r="H24" i="2"/>
  <c r="I24" i="2"/>
  <c r="J24" i="2"/>
  <c r="M24" i="2" s="1"/>
  <c r="L24" i="2"/>
  <c r="G25" i="2"/>
  <c r="H25" i="2"/>
  <c r="I25" i="2"/>
  <c r="J25" i="2"/>
  <c r="L25" i="2" s="1"/>
  <c r="M25" i="2"/>
  <c r="G26" i="2"/>
  <c r="H26" i="2"/>
  <c r="I26" i="2"/>
  <c r="J26" i="2"/>
  <c r="M26" i="2" s="1"/>
  <c r="L26" i="2"/>
  <c r="G27" i="2"/>
  <c r="H27" i="2"/>
  <c r="I27" i="2"/>
  <c r="J27" i="2"/>
  <c r="L27" i="2" s="1"/>
  <c r="M27" i="2"/>
  <c r="G28" i="2"/>
  <c r="H28" i="2"/>
  <c r="I28" i="2"/>
  <c r="J28" i="2"/>
  <c r="M28" i="2" s="1"/>
  <c r="L28" i="2"/>
  <c r="G29" i="2"/>
  <c r="H29" i="2"/>
  <c r="I29" i="2"/>
  <c r="J29" i="2"/>
  <c r="L29" i="2" s="1"/>
  <c r="M29" i="2"/>
  <c r="G30" i="2"/>
  <c r="H30" i="2"/>
  <c r="I30" i="2"/>
  <c r="J30" i="2"/>
  <c r="M30" i="2" s="1"/>
  <c r="L30" i="2"/>
  <c r="G31" i="2"/>
  <c r="H31" i="2"/>
  <c r="I31" i="2"/>
  <c r="J31" i="2"/>
  <c r="L31" i="2" s="1"/>
  <c r="M31" i="2"/>
  <c r="G32" i="2"/>
  <c r="H32" i="2"/>
  <c r="I32" i="2"/>
  <c r="J32" i="2"/>
  <c r="M32" i="2" s="1"/>
  <c r="L32" i="2"/>
  <c r="G33" i="2"/>
  <c r="H33" i="2"/>
  <c r="I33" i="2"/>
  <c r="J33" i="2"/>
  <c r="L33" i="2" s="1"/>
  <c r="G34" i="2"/>
  <c r="H34" i="2"/>
  <c r="I34" i="2"/>
  <c r="J34" i="2"/>
  <c r="L34" i="2"/>
  <c r="M34" i="2"/>
  <c r="B8" i="1"/>
  <c r="B9" i="1"/>
  <c r="B10" i="1"/>
  <c r="B11" i="1"/>
  <c r="B12" i="1"/>
  <c r="B13" i="1"/>
  <c r="B14" i="1"/>
  <c r="B15" i="1"/>
  <c r="B16" i="1"/>
  <c r="B17" i="1"/>
  <c r="B18" i="1"/>
  <c r="B19" i="1"/>
  <c r="B20" i="1"/>
  <c r="B21" i="1"/>
  <c r="B22" i="1"/>
  <c r="B23" i="1"/>
  <c r="B24" i="1"/>
  <c r="B25" i="1"/>
  <c r="B26" i="1"/>
  <c r="B27" i="1"/>
  <c r="B28" i="1"/>
  <c r="B29" i="1"/>
  <c r="B7" i="1"/>
  <c r="M33" i="2" l="1"/>
  <c r="B3" i="1" l="1"/>
  <c r="B4" i="1"/>
  <c r="B5" i="1"/>
  <c r="B6" i="1"/>
  <c r="B2" i="1"/>
  <c r="L4" i="2" l="1"/>
  <c r="I4" i="2"/>
  <c r="C8" i="2" l="1"/>
  <c r="C9" i="2"/>
  <c r="C10" i="2"/>
  <c r="C11" i="2"/>
  <c r="C7" i="2"/>
  <c r="G8" i="2"/>
  <c r="H8" i="2"/>
  <c r="I8" i="2"/>
  <c r="H9" i="2"/>
  <c r="I9" i="2"/>
  <c r="H10" i="2"/>
  <c r="I10" i="2"/>
  <c r="H11" i="2"/>
  <c r="I11" i="2"/>
  <c r="H4" i="2"/>
  <c r="B8" i="2" s="1"/>
  <c r="I7" i="2"/>
  <c r="H7" i="2"/>
  <c r="G7" i="2"/>
  <c r="D11" i="2"/>
  <c r="A11" i="2"/>
  <c r="D10" i="2"/>
  <c r="A10" i="2"/>
  <c r="D9" i="2"/>
  <c r="A9" i="2"/>
  <c r="D8" i="2"/>
  <c r="A8" i="2"/>
  <c r="D7" i="2"/>
  <c r="A7" i="2"/>
  <c r="G10" i="2"/>
  <c r="G11" i="2"/>
  <c r="G9" i="2"/>
  <c r="J9" i="2" l="1"/>
  <c r="M9" i="2" s="1"/>
  <c r="J7" i="2"/>
  <c r="M7" i="2" s="1"/>
  <c r="J11" i="2"/>
  <c r="M11" i="2" s="1"/>
  <c r="J10" i="2"/>
  <c r="M10" i="2" s="1"/>
  <c r="J8" i="2"/>
  <c r="M8" i="2" s="1"/>
  <c r="B9" i="2"/>
  <c r="B11" i="2"/>
  <c r="B7" i="2"/>
  <c r="B10" i="2"/>
  <c r="L9" i="2" l="1"/>
  <c r="L7" i="2"/>
  <c r="L11" i="2"/>
  <c r="L8" i="2"/>
  <c r="L10" i="2"/>
</calcChain>
</file>

<file path=xl/sharedStrings.xml><?xml version="1.0" encoding="utf-8"?>
<sst xmlns="http://schemas.openxmlformats.org/spreadsheetml/2006/main" count="285" uniqueCount="200">
  <si>
    <t>Código do Material</t>
  </si>
  <si>
    <t>Cod_UO</t>
  </si>
  <si>
    <t>Tipo</t>
  </si>
  <si>
    <t>Descrição do Material</t>
  </si>
  <si>
    <t>U.M.</t>
  </si>
  <si>
    <t>Cód. SICOP</t>
  </si>
  <si>
    <t>Des. Órgão SICOP</t>
  </si>
  <si>
    <t>Estoque Atual (qtde.)</t>
  </si>
  <si>
    <t>consumo 2016/2017</t>
  </si>
  <si>
    <t>consumo 2017/2018</t>
  </si>
  <si>
    <t>Consumo Médio do Período</t>
  </si>
  <si>
    <t>PLANILHA DE DIMENSIONAMENTO</t>
  </si>
  <si>
    <t>Código do Órgão (SICOP/SEI)</t>
  </si>
  <si>
    <t>Informe no campo ao lado os possíveis locais de entrega:</t>
  </si>
  <si>
    <t>U.O.</t>
  </si>
  <si>
    <t>Descrição Órgão</t>
  </si>
  <si>
    <t>Qtd solicitada</t>
  </si>
  <si>
    <t>Código_Item</t>
  </si>
  <si>
    <t>Item nº</t>
  </si>
  <si>
    <t>Cód. Item</t>
  </si>
  <si>
    <t>Descrição</t>
  </si>
  <si>
    <t>Unid. Fornec.</t>
  </si>
  <si>
    <t>Média Consumo (A)</t>
  </si>
  <si>
    <t>Qtd. Estimada (B)</t>
  </si>
  <si>
    <t>Diferença (B) - (A)</t>
  </si>
  <si>
    <t>Variação Qtd. Estimada x Média Consumo</t>
  </si>
  <si>
    <t>UO</t>
  </si>
  <si>
    <t>Administração Regional da Candangolândia - RA XIX</t>
  </si>
  <si>
    <t>Administração Regional da Fercal - RA XXXI</t>
  </si>
  <si>
    <t>Administração Regional de Águas Claras - RA XX</t>
  </si>
  <si>
    <t>Administração Regional de Brazlândia - RA IV</t>
  </si>
  <si>
    <t>Administração Regional de Ceilândia - RA IX</t>
  </si>
  <si>
    <t>Administração Regional de Itapoã - RA XXVIII</t>
  </si>
  <si>
    <t>Administração Regional de Planaltina - RA VI</t>
  </si>
  <si>
    <t>Administração Regional de Samambaia - RA XII</t>
  </si>
  <si>
    <t>Administração Regional de Santa Maria - RA XIII</t>
  </si>
  <si>
    <t>Administração Regional de São Sebastião - RA XIV</t>
  </si>
  <si>
    <t>Administração Regional de Sobradinho - RA V</t>
  </si>
  <si>
    <t>Administração Regional de Sobradinho II - RA XXVI</t>
  </si>
  <si>
    <t>Administração Regional de Taguatinga - RA III</t>
  </si>
  <si>
    <t>Administração Regional de Vicente Pires - RA XXX</t>
  </si>
  <si>
    <t>Administração Regional do Cruzeiro - RA XI</t>
  </si>
  <si>
    <t>Administração Regional do Gama - RA II</t>
  </si>
  <si>
    <t>Administração Regional do Guará - RA X</t>
  </si>
  <si>
    <t>Administração Regional do Jardim Botânico - RA XXVII</t>
  </si>
  <si>
    <t>Administração Regional do Lago Norte - RA XVIII</t>
  </si>
  <si>
    <t>Administração Regional do Lago Sul - RA XVI</t>
  </si>
  <si>
    <t>Administração Regional do Núcleo Bandeirante - RA VIII</t>
  </si>
  <si>
    <t>Administração Regional do Paranoá - RA VII</t>
  </si>
  <si>
    <t>Administração Regional do Park Way - RA XXIV</t>
  </si>
  <si>
    <t>Administração Regional do Plano Piloto - RA I</t>
  </si>
  <si>
    <t>Administração Regional do Recanto das Emas - RA XV</t>
  </si>
  <si>
    <t>Administração Regional do Riacho Fundo I - RA XVII</t>
  </si>
  <si>
    <t>Administração Regional do Riacho Fundo II - RA XXI</t>
  </si>
  <si>
    <t>Administração Regional do SIA - RA XXIX</t>
  </si>
  <si>
    <t>Administração Regional do SCIA/Estrutural - RA XXV</t>
  </si>
  <si>
    <t>Administração Regional do Sudoeste/Octogonal - RA XXII</t>
  </si>
  <si>
    <t>Administração Regional do Varjão - RA XXIII</t>
  </si>
  <si>
    <t>ADASA - Agência Reguladora de Águas e Saneamento do DF</t>
  </si>
  <si>
    <t>AGEFIS - Agência de Fiscalização do Distrito Federal</t>
  </si>
  <si>
    <t>ArPDF - Arquivo Público do Distrito Federal</t>
  </si>
  <si>
    <t>BRB - Banco de Brasília</t>
  </si>
  <si>
    <t>CAESB - Companhia de Saneamento Ambiental do Distrito Federal</t>
  </si>
  <si>
    <t>CBMDF - Corpo de Bombeiros Militar do Distrito Federal</t>
  </si>
  <si>
    <t>CEASA - Central de Abastecimento do DF</t>
  </si>
  <si>
    <t>CEB - Companhia Energética de Brasília</t>
  </si>
  <si>
    <t>CLDF - Câmara Legislativa do Distrito Federal</t>
  </si>
  <si>
    <t>CODEPLAN - Cia de Desenvolvimento do Planalto Central</t>
  </si>
  <si>
    <t>CODHAB - Companhia de Desenvolvimento Habitacional do Distrito Federal</t>
  </si>
  <si>
    <t>DER - Departamento de Estradas e Rodagens do DF</t>
  </si>
  <si>
    <t>DETRAN - Departamento de Trânsito do Distrito Federal</t>
  </si>
  <si>
    <t>DFTRANS - Transporte Urbano do DF</t>
  </si>
  <si>
    <t>DPDF - Defensoria Pública do Distrito Federal</t>
  </si>
  <si>
    <t>EMATER - Empresa de Assistência Técnica e Extensão Rural do DF</t>
  </si>
  <si>
    <t>FAP - Fundação de Apoio à Pesquisa</t>
  </si>
  <si>
    <t>FEPECS - Fundação de Ensino e Pesquisa em Ciências de Saúde</t>
  </si>
  <si>
    <t>FHB - Fundação Hemocentro de Brasília</t>
  </si>
  <si>
    <t>FJZB - Fundação Jardim Zoológico de Brasília</t>
  </si>
  <si>
    <t>FUNAB - Fundação Universidade Aberta do Distrito Federal</t>
  </si>
  <si>
    <t>FUNAP - Fundação de Amparo ao Trabalhador Preso</t>
  </si>
  <si>
    <t>IBRAM - Instituto do Meio Ambiente e dos Recursos Hídricos do Distrito Federal</t>
  </si>
  <si>
    <t>IPREV - Instituto de Previdencia dos Servidores do Distrito Federal</t>
  </si>
  <si>
    <t>JBB - Jardim Botânico de Brasília</t>
  </si>
  <si>
    <t>METRÔ - Companhia do Metropolitano de Brasília</t>
  </si>
  <si>
    <t>NOVACAP - Companhia Urbanizadora da Nova Capital do Brasil</t>
  </si>
  <si>
    <t>PCDF - Polícia Civil do Distrito Federal</t>
  </si>
  <si>
    <t>PGDF - Procuradoria Geral do Distrito Federal</t>
  </si>
  <si>
    <t>PMDF - Polícia Militar do Distrito Federal</t>
  </si>
  <si>
    <t>PROCON - Instituto de Defesa do Consumidor</t>
  </si>
  <si>
    <t>SLU - Serviço de Limpeza Urbana</t>
  </si>
  <si>
    <t>TCB - Sociedade de Transportes Coletivos de Brasília Ltda</t>
  </si>
  <si>
    <t>TERRACAP - Companhia Imobiliária de Brasília</t>
  </si>
  <si>
    <t>CACI - Secretaria de Estado da Casa Civil, Relações Institucionais e Sociais do Distrito Federal</t>
  </si>
  <si>
    <t>CGDF - Controladoria Geral do Distrito Federal</t>
  </si>
  <si>
    <t>GVG - Gabinete do Vice-Governador</t>
  </si>
  <si>
    <t>SEAGRI - Secretaria de Estado de Agricultura, Abastecimento e Desenvolvimento Rural</t>
  </si>
  <si>
    <t>SECID - Secretaria de Estado das Cidades</t>
  </si>
  <si>
    <t>SECOM - Secretaria de Estado de Comunicação</t>
  </si>
  <si>
    <t>SECRIA - Secretaria de Estado de Políticas para Crianças, Adolescentes e Juventude</t>
  </si>
  <si>
    <t>SECULT - Secretaria de Estado de Cultura</t>
  </si>
  <si>
    <t>SEDESTMIDH - Secretaria de Estado de Trabalho, Desenvolvimento Social, Mulheres, Igualdade Racial e Direitos Humanos</t>
  </si>
  <si>
    <t>SEDICT - Secretaria de Estado de Economia, Desenvolvimento, Inovação, Ciência e Tecnologia</t>
  </si>
  <si>
    <t>SEE - Secretaria de Estado de Educação</t>
  </si>
  <si>
    <t>SEF - Secretaria de Estado de Fazenda</t>
  </si>
  <si>
    <t>SEGETH - Secretaria de Estado da Gestão do Território e Habitação</t>
  </si>
  <si>
    <t>SEJUS - Secretaria de Estado de Justiça e Cidadania</t>
  </si>
  <si>
    <t>SEMA - Secretaria de Estado de Meio-Ambiente</t>
  </si>
  <si>
    <t>SEMOB - Secretaria de Estado de Mobilidade</t>
  </si>
  <si>
    <t>SEPLAG - Secretaria de Estado de Planejamento, Orçamento e Gestão</t>
  </si>
  <si>
    <t>SES - Secretaria de Estado de Saúde</t>
  </si>
  <si>
    <t>SETUL - Secretaria de Estado de Esporte, Turismo e Lazer</t>
  </si>
  <si>
    <t>SINESP - Secretaria de Estado de Infraestrutura e Serviços Públicos</t>
  </si>
  <si>
    <t>SSP - Secretaria de Estado de Segurança Pública e Paz Social</t>
  </si>
  <si>
    <t>PMDF</t>
  </si>
  <si>
    <t>Unidade</t>
  </si>
  <si>
    <t>4.4.90.52.51.01.0052.000001-01</t>
  </si>
  <si>
    <t>TUBO,Descrição: tubo conector para montagem de paineis divisórios em diferentes formações, tipo X, L ou T, estrutura metálica medindo no mínimo 70 x 70mm, com pré-tratamento à base de zinco, com sapatas, altura de 1100mm, Características Adicionais: demais especificações conforme Termo de Referência.</t>
  </si>
  <si>
    <t>TUBO</t>
  </si>
  <si>
    <t>4.4.90.52.42.04.0054.000047-01</t>
  </si>
  <si>
    <t>ARMÁRIO ALTO 800x500x1600mm</t>
  </si>
  <si>
    <t>ARMÁRIO ALTO,Medidas: 800 x 500 x 1600mm,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prolipropileno injetado, Características Adicionais: demais especificações conforme Termo de Referência.</t>
  </si>
  <si>
    <t>4.4.90.52.51.01.0053.000001-01</t>
  </si>
  <si>
    <t>SUPERFÍCIE</t>
  </si>
  <si>
    <t>SUPERFÍCIE,Descrição: de atendimento semi-circular, formato econômico, confeccionada em chapa de madeira com 25mm de espessura, medindo 1270 x 740mm, Características Adicionais: demais especificações conforme Termo de Referência.</t>
  </si>
  <si>
    <t>4.4.90.52.42.04.0054.000048-01</t>
  </si>
  <si>
    <t>ARMÁRIO ALTO 800x500x2100mm</t>
  </si>
  <si>
    <t>ARMÁRIO ALTO,Medidas: 800 x 500 x 2100mm,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t>
  </si>
  <si>
    <t>4.4.90.52.51.01.0054.000001-01</t>
  </si>
  <si>
    <t>TAMPO</t>
  </si>
  <si>
    <t>TAMPO,Descrição: angular suspenso, medindo 1400 (600) x 1400 (600)mm, superfície constituída em duas partes de MDF com espessura final mínima de 36mm, Características Adicionais: demais especificações conforme Termo de Referência.</t>
  </si>
  <si>
    <t>4.4.90.52.42.04.0086.000021-01</t>
  </si>
  <si>
    <t>ARMÁRIO 1800x500x760mm</t>
  </si>
  <si>
    <t>ARMÁRIO,Medidas: 1800 x 500 x 760mm, Descrição: credenza executivo, corpo e tampo confeccionados em chapa de MDF de 25mm,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t>
  </si>
  <si>
    <t>4.4.90.52.51.01.0055.000001-01</t>
  </si>
  <si>
    <t>PAINEL DIVISÓRIO</t>
  </si>
  <si>
    <t>PAINEL DIVISÓRIO,Descrição: medindo 700 x 70 x 1100mm, com estrutura interna em quadro metálico tubular ou chapa, as placas devem ser únicas, em paginação modular, executadas em chapa de MDF com espessura de 15mm, a parte superior dos paineis divisórios será em vidro incolor temperado, Características Adicionais: demais especificações conforme Termo de Referência.</t>
  </si>
  <si>
    <t>4.4.90.52.42.04.0444.000001-01</t>
  </si>
  <si>
    <t>ARMÁRIO MÉDIO 800x500x1000mm</t>
  </si>
  <si>
    <t>ARMÁRIO MÉDIO,Medidas: 800 x 500 x 1000mm,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t>
  </si>
  <si>
    <t>4.4.90.52.42.04.0058.000025-01</t>
  </si>
  <si>
    <t>GAVETEIRO VOLANTE 400x470x682mm</t>
  </si>
  <si>
    <t>GAVETEIRO VOLANTE,Medidas: 400 x 470 x 692mm, Descrição: com gavetão para pastas suspensas,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t>
  </si>
  <si>
    <t>4.4.90.52.42.04.0445.000001-01</t>
  </si>
  <si>
    <t>MESA 1250x740mm</t>
  </si>
  <si>
    <t>MESA,Medidas: 1250 x 740mm, Descrição: de reunião, redonda, tampo confeccionado em chapa de MDF de 25mm de espessura, base em aço com tubo central e 5 pés com sapatas reguladoras de nível em poliestireno injetado, Características Adicionais: demais especificações conforme Termo de Referência.</t>
  </si>
  <si>
    <t>4.4.90.52.42.04.0058.000026-01</t>
  </si>
  <si>
    <t>GAVETEIRO VOLANTE 400x470x692mm</t>
  </si>
  <si>
    <t>GAVETEIRO VOLANTE,Medidas: 400 x 470 x 692mm, Descrição: com 4 gavetas,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t>
  </si>
  <si>
    <t>4.4.90.52.42.04.0445.000002-01</t>
  </si>
  <si>
    <t>MESA 3500x1200x760mm</t>
  </si>
  <si>
    <t>MESA,Medidas: 3500 x 1200 x 760mm, Descrição: de reunião, retangular, tampo confeccionado em chapa de MDF de 25mm de espessura, 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t>
  </si>
  <si>
    <t>4.4.90.52.42.04.0058.000027-01</t>
  </si>
  <si>
    <t>GAVETEIRO VOLANTE 400x465x709mm</t>
  </si>
  <si>
    <t>GAVETEIRO VOLANTE,Medidas: 400 x 465 x 709mm, Descrição: executivo,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t>
  </si>
  <si>
    <t>4.4.90.52.42.04.0445.000003-01</t>
  </si>
  <si>
    <t>MESA 1400x1400x740mm</t>
  </si>
  <si>
    <t>MESA,Medidas: 1400 x 1400 x 740mm, Descrição: de reunião, com tampo quadrado, tampo confeccionado em chapa de MDF de 25mm de espessura, base em aço com tubo central e 5 pés com sapatas reguladoras de nível em poliestireno injetado, Características Adicionais: demais especificações conforme Termo de Referência.</t>
  </si>
  <si>
    <t>4.4.90.52.42.04.0445.000004-01</t>
  </si>
  <si>
    <t>MESA 1400(600)x1400(600)x740mm</t>
  </si>
  <si>
    <t>MESA,Medidas: 1400 (600) x 1400 (600) x 740mm, Descrição: angular, tampo em superfície angular constituída de duas partes confeccionadas em chapa de MDF, com espessura final mínima de 36mm, duas estruturas verticais e sistema modular, estrutura horizontal tubular mínima de 40 x 40mm e parede de 1,5mm, Características Adicionais: demais especificações conforme Termo de Referência.</t>
  </si>
  <si>
    <t>4.4.90.52.42.04.0445.000005-01</t>
  </si>
  <si>
    <t>MESA 1500x600x740mm</t>
  </si>
  <si>
    <t>MESA,Medidas: 1500 x 600 x 740mm, Descrição: retangular, tampo em superfície angular constituída de duas partes confeccionadas em chapa de MDF, com espessura final mínima de 36mm, duas estruturas verticais e sistema modular, estrutura horizontal tubular mínima de 40 x 40mm e parede de 1,5mm, Características Adicionais: demais especificações conforme Termo de Referência.</t>
  </si>
  <si>
    <t>4.4.90.52.42.04.0445.000006-01</t>
  </si>
  <si>
    <t>MESA 1400x600x740mm</t>
  </si>
  <si>
    <t>MESA,Medidas: 1400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t>
  </si>
  <si>
    <t>4.4.90.52.42.04.0445.000007-01</t>
  </si>
  <si>
    <t>MESA 1220x600x740mm</t>
  </si>
  <si>
    <t>MESA,Medidas: 1220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t>
  </si>
  <si>
    <t>4.4.90.52.42.04.0445.000008-01</t>
  </si>
  <si>
    <t>MESA 1000x600x740mm</t>
  </si>
  <si>
    <t>MESA,Medidas: 1000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t>
  </si>
  <si>
    <t>4.4.90.52.42.04.0445.000009-01</t>
  </si>
  <si>
    <t>MESA,Medidas: 1400 x 1400 x 740, Descrição: de escritório, em formato L, tampo confeccionado em madeira MDF, com espessura mínima de 25mm, dois paineis frontais em madeira MDF com 18mm, estrutura central em chapa 18 no mínimo, dobrada, com formato retangular, sendo dois lados de 120mm e outros dois com 40mm, estruturas laterais em forma de L, com medidas totais de 44 x 520 x 700mm, tampas laterais removíveis, base superior do pórtico em chapa de aço 14, dobrada, medindo 448 x 44mm e com abas de 10mm, Características Adicionais: demais especificações conforme Termo de Referência.</t>
  </si>
  <si>
    <t>4.4.90.52.42.04.0445.000010-01</t>
  </si>
  <si>
    <t>MESA 1800x800x730mm</t>
  </si>
  <si>
    <t>MESA,Medidas: 1800 x 800 x 730, Descrição: de chefia 1, com complemento, apoiada em estrutura metálica e armário estrutural, tampo em superfície retangular confeccionado em chapa de MDF, com espessura final mínima de 36mm, composta por estrutura vertical e armário estrutural, com sistema modular, estrutura interna tubular e capa de fechamento, estrutura vertical formada por tubos verticais de no mínimo 40 x 40mm, e parede de 1,5mm, e na extremidade inferior sapatas reguláveis, e tubos horizontais de no mínimo 40 x 20mm e parede de 1,5mm, armário estrutural com corpo e tampo confeccionados em chapa de MDF de 25mm de espessura, base, laterais, fundo e portas em chapa de MDF com espessura final mínima de 18mm, estrutura horizontal com dois tubos retangulares de no mínimo 50 x 30mm, parede de 3mm, kit de tomadas, sendo 3 elétricas e 4 lógicas, painel frontal constituído em chapa de MDF com espessura final mínima de 18mm, armário de apoio com gaveteiro interno, Características Adicionais: demais especificações conforme Termo de Referência.</t>
  </si>
  <si>
    <t>4.4.90.52.42.04.0445.000011-01</t>
  </si>
  <si>
    <t>MESA 2400x1100x740mm</t>
  </si>
  <si>
    <t>MESA,Medidas: 2400 x 1100 x 740mm, Descrição: de reunião, formato retangular ou oval, tampo confeccionado em chapa de MDF de 25mm de espessura,tampas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t>
  </si>
  <si>
    <t>4.4.90.52.42.04.0445.000012-01</t>
  </si>
  <si>
    <t>MESA 1600x800x730mm</t>
  </si>
  <si>
    <t>MESA,Medidas: 1600 x 800 x 730, Descrição: de chefia 2, com complemento, apoiada em estrutura metálica e armário estrutural, tampo em superfície retangular confeccionado em chapa de MDF, com espessura final mínima de 36mm, composta por estrutura vertical e armário estrutural, com sistema modular, estrutura interna tubular e capa de fechamento, estrutura vertical formada por tubos verticais de no mínimo 40 x 40mm, e parede de 1,5mm, e na extremidade inferior sapatas reguláveis, e tubos horizontais de no mínimo 40 x 20mm e parede de 1,5mm, armário estrutural com corpo e tampo confeccionados em chapa de MDF de 25mm de espessura, base, laterais, fundo e portas em chapa de MDF com espessura final mínima de 18mm, estrutura horizontal com dois tubos retangulares de no mínimo 50 x 30mm, parede de 3mm, kit de tomadas, sendo 3 elétricas e 4 lógicas, painel frontal constituído em chapa de MDF com espessura final mínima de 18mm, armário de apoio com gaveteiro interno, Características Adicionais: demais especificações conforme Termo de Referência.</t>
  </si>
  <si>
    <t>4.4.90.52.42.04.0445.000013-01</t>
  </si>
  <si>
    <t>MESA 3000x1100x740mm</t>
  </si>
  <si>
    <t>MESA,Medidas: 3000 x 1100 x 740mm, Descrição: de reunião, formato elíptico, tampo confeccionado em chapa de MDF de 25mm de espessura, 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t>
  </si>
  <si>
    <t>4.4.90.52.42.04.0053.000039-01</t>
  </si>
  <si>
    <t>ARMÁRIO BAIXO 800x600x740mm</t>
  </si>
  <si>
    <t>ARMÁRIO BAIXO,Medidas: 800 x 600 x 740mm, Descrição: lateral, corpo e tampo confeccionados em chapa de MDF de 25mm, fundo e portas confeccionados em chapa de MDF de 15mm de espessura, fechamento com chave escamoteável, puxadores tipo alça em aço SAE 1010/1020 com 3/8 de polegada, trefilado fino, base confeccionada em aço SAE 1010/1020, tubo de 60 x 40 x 1,9mm, sapatas com regularem de altura em polipropileno injetado, Características Adicionais: demais especificações conforme Termo de Referência.</t>
  </si>
  <si>
    <t>4.4.90.52.42.04.0445.000014-01</t>
  </si>
  <si>
    <t>MESA 13,20x3,60m</t>
  </si>
  <si>
    <t>MESA,Medidas: 13,20 x 3,60m, Descrição: de reunião, modular para 40 lugares em formato retangular, U fechado, tampo confeccionado em chapa de MDF de 25mm de espessura, tampas basculantes montadas no tampo por travessa, através de dobradiças, confeccionadas em chapa de aço ABNT 1020 de 1mm de espessura, composta por 16 mesas medindo 1,5 x 060m, 4 mesas de 1,5 x 0,60m no sentido da largura de 2 mesas de 1,40 x 0,60m no sentido da profundidade, conjunto de longarina em perfil confeccionado em chapa de aço ABNT 1020 de 2mm, sapatas reguladoras de nível em polipropileno, Características Adicionais: demais especificações conforme Termo de Referência.</t>
  </si>
  <si>
    <t>4.4.90.52.42.04.0445.000015-01</t>
  </si>
  <si>
    <t>MESA 900x800mm</t>
  </si>
  <si>
    <t>MESA,Medidas: 900 x 800mm, Descrição: regulável para Call Center com divisórias, painel frontal medindo 900 x 50 x 1600mm, paineis laterais medindo 1200 x 25 x 1600, tampo reto para teleatendimento, confeccionado em MDF com espessura mínima de 25mm, tampo superior medindo 900 x 300 e inferior 900 x 475mm, colunas verticais em tubo de aço SAE 1020 x 30 x 50 x 1,2mm, travessa superior em chapa de aço SAE 1020 em formato U de 39 x 20 x 1,9mm, travessa inferior em chapa de aço SAE 1020 de 30 x 50 x 1,2mm, paineis cegos com 50mm de espessura confeccionados em aglomerado e painel fixo em tubo de aço SAE 1020 de 20 x 50 x 1,06mm, sapatas niveladoras em polietileno injetado, Características Adicionais: demais especificações conforme Termo de Referência.</t>
  </si>
  <si>
    <t>4.4.90.52.42.04.0445.000016-01</t>
  </si>
  <si>
    <t>MESA 1800x700x740mm</t>
  </si>
  <si>
    <t>MESA,Medidas: 1800 x 700 x 740mm, Descrição: para monitoração, tampo para mesas em formato curvo medindo 1800 x 700mm em madeira MDF com espessura mínima de 25mm, densidade média de 600Kg/m, Características Adicionais: demais especificações conforme Termo de Referência.</t>
  </si>
  <si>
    <t>PROC. SEI Nº 00410-00008137/2018-27</t>
  </si>
  <si>
    <r>
      <t xml:space="preserve">PLS Nº </t>
    </r>
    <r>
      <rPr>
        <b/>
        <sz val="12"/>
        <rFont val="Calibri"/>
        <family val="2"/>
        <scheme val="minor"/>
      </rPr>
      <t>0094 e 0095/20</t>
    </r>
    <r>
      <rPr>
        <b/>
        <sz val="12"/>
        <color theme="1"/>
        <rFont val="Calibri"/>
        <family val="2"/>
        <scheme val="minor"/>
      </rPr>
      <t>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</si>
</sst>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quot; Itens Respondidos&quot;"/>
    <numFmt numFmtId="165" formatCode="0&quot; Itens Sem Resposta&quot;"/>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rgb="FFFFFFFF"/>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sz val="10"/>
      <color theme="1"/>
      <name val="Calibri"/>
      <family val="2"/>
      <scheme val="minor"/>
    </font>
  </fonts>
  <fills count="7">
    <fill>
      <patternFill patternType="none"/>
    </fill>
    <fill>
      <patternFill patternType="gray125"/>
    </fill>
    <fill>
      <patternFill patternType="solid">
        <fgColor rgb="FF0B64A0"/>
        <bgColor rgb="FFFFFFFF"/>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rgb="FF3877A6"/>
      </left>
      <right style="thin">
        <color rgb="FF3877A6"/>
      </right>
      <top style="thin">
        <color rgb="FF3877A6"/>
      </top>
      <bottom style="thin">
        <color rgb="FFA5A5B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7">
    <xf numFmtId="0" fontId="0" fillId="0" borderId="0" xfId="0"/>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xf>
    <xf numFmtId="3" fontId="3" fillId="2" borderId="1" xfId="0" applyNumberFormat="1" applyFont="1" applyFill="1" applyBorder="1" applyAlignment="1">
      <alignment horizontal="left" vertical="center" wrapText="1"/>
    </xf>
    <xf numFmtId="0" fontId="4" fillId="0" borderId="0" xfId="0" applyFont="1"/>
    <xf numFmtId="0" fontId="0" fillId="0" borderId="0" xfId="0" applyProtection="1"/>
    <xf numFmtId="0" fontId="0" fillId="0" borderId="0" xfId="0" applyAlignment="1" applyProtection="1"/>
    <xf numFmtId="0" fontId="2" fillId="0" borderId="12" xfId="0" applyFont="1" applyBorder="1" applyAlignment="1" applyProtection="1">
      <alignment horizontal="center" vertical="center"/>
      <protection locked="0"/>
    </xf>
    <xf numFmtId="0" fontId="0" fillId="4" borderId="12" xfId="0" applyFont="1" applyFill="1" applyBorder="1" applyAlignment="1" applyProtection="1">
      <alignment horizontal="left" vertical="center" wrapText="1"/>
    </xf>
    <xf numFmtId="164" fontId="0" fillId="0" borderId="0" xfId="0" applyNumberFormat="1" applyBorder="1" applyAlignment="1" applyProtection="1"/>
    <xf numFmtId="0" fontId="0" fillId="5" borderId="0" xfId="0" applyFill="1" applyProtection="1"/>
    <xf numFmtId="0" fontId="0" fillId="3" borderId="13"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0" borderId="0" xfId="0" applyFill="1" applyProtection="1"/>
    <xf numFmtId="3" fontId="0" fillId="0" borderId="0" xfId="0" applyNumberFormat="1" applyFill="1" applyProtection="1"/>
    <xf numFmtId="0" fontId="0" fillId="6" borderId="16" xfId="0"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17" xfId="0" applyFill="1" applyBorder="1" applyAlignment="1" applyProtection="1">
      <alignment horizontal="left" vertical="center" wrapText="1"/>
    </xf>
    <xf numFmtId="0" fontId="0" fillId="6" borderId="17" xfId="0" applyFill="1" applyBorder="1" applyAlignment="1" applyProtection="1">
      <alignment horizontal="center" vertical="center" wrapText="1"/>
    </xf>
    <xf numFmtId="3" fontId="0" fillId="6" borderId="17" xfId="1" applyNumberFormat="1" applyFont="1" applyFill="1" applyBorder="1" applyAlignment="1" applyProtection="1">
      <alignment horizontal="center" vertical="center" wrapText="1"/>
    </xf>
    <xf numFmtId="3" fontId="0" fillId="0" borderId="17" xfId="0" applyNumberFormat="1" applyFill="1" applyBorder="1" applyAlignment="1" applyProtection="1">
      <alignment horizontal="center" vertical="center"/>
      <protection locked="0"/>
    </xf>
    <xf numFmtId="3" fontId="0" fillId="6" borderId="17" xfId="0" applyNumberFormat="1" applyFill="1" applyBorder="1" applyAlignment="1" applyProtection="1">
      <alignment horizontal="center" vertical="center"/>
    </xf>
    <xf numFmtId="9" fontId="0" fillId="6" borderId="18" xfId="2" applyFont="1" applyFill="1" applyBorder="1" applyAlignment="1" applyProtection="1">
      <alignment horizontal="center" vertical="center"/>
    </xf>
    <xf numFmtId="0" fontId="2" fillId="0" borderId="0" xfId="3" applyFont="1" applyFill="1"/>
    <xf numFmtId="0" fontId="1" fillId="0" borderId="0" xfId="3"/>
    <xf numFmtId="0" fontId="0" fillId="0" borderId="0" xfId="3" applyFont="1"/>
    <xf numFmtId="0" fontId="1" fillId="0" borderId="0" xfId="3" applyFill="1"/>
    <xf numFmtId="0" fontId="0" fillId="0" borderId="0" xfId="3" applyFont="1" applyFill="1"/>
    <xf numFmtId="0" fontId="4" fillId="0" borderId="0" xfId="0" applyFont="1" applyAlignment="1">
      <alignment wrapText="1"/>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5" fillId="3" borderId="10" xfId="0" applyFont="1" applyFill="1" applyBorder="1" applyAlignment="1" applyProtection="1">
      <alignment horizontal="right" vertical="center" wrapText="1"/>
    </xf>
    <xf numFmtId="0" fontId="5" fillId="3" borderId="11" xfId="0" applyFont="1" applyFill="1" applyBorder="1" applyAlignment="1" applyProtection="1">
      <alignment horizontal="right" vertical="center" wrapText="1"/>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3" borderId="4" xfId="0" applyNumberFormat="1" applyFont="1" applyFill="1" applyBorder="1" applyAlignment="1" applyProtection="1">
      <alignment horizontal="center" vertical="center"/>
    </xf>
    <xf numFmtId="164" fontId="2" fillId="3" borderId="7" xfId="0" applyNumberFormat="1" applyFont="1" applyFill="1" applyBorder="1" applyAlignment="1" applyProtection="1">
      <alignment horizontal="center" vertical="center"/>
    </xf>
    <xf numFmtId="164" fontId="2" fillId="3" borderId="8" xfId="0" applyNumberFormat="1" applyFont="1" applyFill="1" applyBorder="1" applyAlignment="1" applyProtection="1">
      <alignment horizontal="center" vertical="center"/>
    </xf>
    <xf numFmtId="164" fontId="2" fillId="3" borderId="9" xfId="0" applyNumberFormat="1" applyFont="1" applyFill="1" applyBorder="1" applyAlignment="1" applyProtection="1">
      <alignment horizontal="center" vertical="center"/>
    </xf>
    <xf numFmtId="165" fontId="2" fillId="3" borderId="2" xfId="0" applyNumberFormat="1" applyFont="1" applyFill="1" applyBorder="1" applyAlignment="1" applyProtection="1">
      <alignment horizontal="center" vertical="center"/>
    </xf>
    <xf numFmtId="165" fontId="2" fillId="3" borderId="4" xfId="0" applyNumberFormat="1" applyFont="1" applyFill="1" applyBorder="1" applyAlignment="1" applyProtection="1">
      <alignment horizontal="center" vertical="center"/>
    </xf>
    <xf numFmtId="165" fontId="2" fillId="3" borderId="7" xfId="0" applyNumberFormat="1" applyFont="1" applyFill="1" applyBorder="1" applyAlignment="1" applyProtection="1">
      <alignment horizontal="center" vertical="center"/>
    </xf>
    <xf numFmtId="165" fontId="2"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left" vertical="top" wrapText="1"/>
    </xf>
    <xf numFmtId="0" fontId="5" fillId="3" borderId="11"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0" fillId="6" borderId="19" xfId="0" applyFill="1" applyBorder="1" applyAlignment="1" applyProtection="1">
      <alignment horizontal="center" vertical="center"/>
    </xf>
  </cellXfs>
  <cellStyles count="4">
    <cellStyle name="Normal" xfId="0" builtinId="0"/>
    <cellStyle name="Normal 3" xfId="3"/>
    <cellStyle name="Porcentagem" xfId="2" builtinId="5"/>
    <cellStyle name="Vírgula" xfId="1" builtinId="3"/>
  </cellStyles>
  <dxfs count="7">
    <dxf>
      <font>
        <b/>
        <i val="0"/>
        <color theme="1"/>
      </font>
      <fill>
        <patternFill>
          <bgColor rgb="FFFFFF00"/>
        </patternFill>
      </fill>
    </dxf>
    <dxf>
      <font>
        <b/>
        <i val="0"/>
        <color theme="0"/>
      </font>
      <fill>
        <patternFill>
          <bgColor rgb="FFFF000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80" zoomScaleNormal="80" workbookViewId="0">
      <selection activeCell="K29" sqref="K29"/>
    </sheetView>
  </sheetViews>
  <sheetFormatPr defaultRowHeight="15.75" x14ac:dyDescent="0.25"/>
  <cols>
    <col min="1" max="1" width="34" style="4" customWidth="1"/>
    <col min="2" max="2" width="37.42578125" style="4" customWidth="1"/>
    <col min="3" max="3" width="31" style="4" customWidth="1"/>
    <col min="4" max="4" width="64.140625" style="4" customWidth="1"/>
    <col min="5" max="5" width="16.140625" style="4" customWidth="1"/>
    <col min="6" max="6" width="12.42578125" style="4" bestFit="1" customWidth="1"/>
    <col min="7" max="7" width="17.7109375" style="4" customWidth="1"/>
    <col min="8" max="8" width="12.5703125" style="4" bestFit="1" customWidth="1"/>
    <col min="9" max="9" width="23.28515625" style="4" customWidth="1"/>
    <col min="10" max="10" width="23.42578125" style="4" customWidth="1"/>
    <col min="11" max="11" width="19.140625" style="4" customWidth="1"/>
    <col min="12" max="16384" width="9.140625" style="4"/>
  </cols>
  <sheetData>
    <row r="1" spans="1:11" ht="47.25" x14ac:dyDescent="0.25">
      <c r="A1" s="1" t="s">
        <v>0</v>
      </c>
      <c r="B1" s="1" t="s">
        <v>1</v>
      </c>
      <c r="C1" s="1" t="s">
        <v>2</v>
      </c>
      <c r="D1" s="2" t="s">
        <v>3</v>
      </c>
      <c r="E1" s="1" t="s">
        <v>4</v>
      </c>
      <c r="F1" s="2" t="s">
        <v>5</v>
      </c>
      <c r="G1" s="2" t="s">
        <v>6</v>
      </c>
      <c r="H1" s="3" t="s">
        <v>7</v>
      </c>
      <c r="I1" s="3" t="s">
        <v>8</v>
      </c>
      <c r="J1" s="3" t="s">
        <v>9</v>
      </c>
      <c r="K1" s="3" t="s">
        <v>10</v>
      </c>
    </row>
    <row r="2" spans="1:11" ht="94.5" x14ac:dyDescent="0.25">
      <c r="A2" s="4" t="s">
        <v>115</v>
      </c>
      <c r="B2" s="30" t="str">
        <f>CONCATENATE(A2," - ",F2)</f>
        <v>4.4.90.52.51.01.0052.000001-01 - 54</v>
      </c>
      <c r="C2" s="30" t="s">
        <v>117</v>
      </c>
      <c r="D2" s="30" t="s">
        <v>116</v>
      </c>
      <c r="E2" s="4" t="s">
        <v>114</v>
      </c>
      <c r="F2" s="4">
        <v>54</v>
      </c>
      <c r="G2" s="4" t="s">
        <v>113</v>
      </c>
      <c r="H2" s="4">
        <v>0</v>
      </c>
      <c r="I2" s="4">
        <v>0</v>
      </c>
      <c r="J2" s="4">
        <v>0</v>
      </c>
      <c r="K2" s="4">
        <v>289</v>
      </c>
    </row>
    <row r="3" spans="1:11" ht="126" x14ac:dyDescent="0.25">
      <c r="A3" s="4" t="s">
        <v>118</v>
      </c>
      <c r="B3" s="30" t="str">
        <f t="shared" ref="B3:B29" si="0">CONCATENATE(A3," - ",F3)</f>
        <v>4.4.90.52.42.04.0054.000047-01 - 54</v>
      </c>
      <c r="C3" s="30" t="s">
        <v>119</v>
      </c>
      <c r="D3" s="30" t="s">
        <v>120</v>
      </c>
      <c r="E3" s="4" t="s">
        <v>114</v>
      </c>
      <c r="F3" s="4">
        <v>54</v>
      </c>
      <c r="G3" s="4" t="s">
        <v>113</v>
      </c>
      <c r="H3" s="4">
        <v>0</v>
      </c>
      <c r="I3" s="4">
        <v>0</v>
      </c>
      <c r="J3" s="4">
        <v>0</v>
      </c>
      <c r="K3" s="4">
        <v>799</v>
      </c>
    </row>
    <row r="4" spans="1:11" ht="63" x14ac:dyDescent="0.25">
      <c r="A4" s="4" t="s">
        <v>121</v>
      </c>
      <c r="B4" s="30" t="str">
        <f t="shared" si="0"/>
        <v>4.4.90.52.51.01.0053.000001-01 - 54</v>
      </c>
      <c r="C4" s="30" t="s">
        <v>122</v>
      </c>
      <c r="D4" s="30" t="s">
        <v>123</v>
      </c>
      <c r="E4" s="4" t="s">
        <v>114</v>
      </c>
      <c r="F4" s="4">
        <v>54</v>
      </c>
      <c r="G4" s="4" t="s">
        <v>113</v>
      </c>
      <c r="H4" s="4">
        <v>0</v>
      </c>
      <c r="I4" s="4">
        <v>0</v>
      </c>
      <c r="J4" s="4">
        <v>0</v>
      </c>
      <c r="K4" s="4">
        <v>47</v>
      </c>
    </row>
    <row r="5" spans="1:11" ht="126" x14ac:dyDescent="0.25">
      <c r="A5" s="4" t="s">
        <v>124</v>
      </c>
      <c r="B5" s="30" t="str">
        <f t="shared" si="0"/>
        <v>4.4.90.52.42.04.0054.000048-01 - 54</v>
      </c>
      <c r="C5" s="30" t="s">
        <v>125</v>
      </c>
      <c r="D5" s="30" t="s">
        <v>126</v>
      </c>
      <c r="E5" s="4" t="s">
        <v>114</v>
      </c>
      <c r="F5" s="4">
        <v>54</v>
      </c>
      <c r="G5" s="4" t="s">
        <v>113</v>
      </c>
      <c r="H5" s="4">
        <v>0</v>
      </c>
      <c r="I5" s="4">
        <v>0</v>
      </c>
      <c r="J5" s="4">
        <v>0</v>
      </c>
      <c r="K5" s="4">
        <v>480</v>
      </c>
    </row>
    <row r="6" spans="1:11" ht="63" x14ac:dyDescent="0.25">
      <c r="A6" s="4" t="s">
        <v>127</v>
      </c>
      <c r="B6" s="30" t="str">
        <f t="shared" si="0"/>
        <v>4.4.90.52.51.01.0054.000001-01 - 54</v>
      </c>
      <c r="C6" s="30" t="s">
        <v>128</v>
      </c>
      <c r="D6" s="30" t="s">
        <v>129</v>
      </c>
      <c r="E6" s="4" t="s">
        <v>114</v>
      </c>
      <c r="F6" s="4">
        <v>54</v>
      </c>
      <c r="G6" s="4" t="s">
        <v>113</v>
      </c>
      <c r="H6" s="4">
        <v>0</v>
      </c>
      <c r="I6" s="4">
        <v>0</v>
      </c>
      <c r="J6" s="4">
        <v>0</v>
      </c>
      <c r="K6" s="4">
        <v>516</v>
      </c>
    </row>
    <row r="7" spans="1:11" ht="110.25" x14ac:dyDescent="0.25">
      <c r="A7" s="4" t="s">
        <v>130</v>
      </c>
      <c r="B7" s="30" t="str">
        <f t="shared" si="0"/>
        <v>4.4.90.52.42.04.0086.000021-01 - 54</v>
      </c>
      <c r="C7" s="30" t="s">
        <v>131</v>
      </c>
      <c r="D7" s="30" t="s">
        <v>132</v>
      </c>
      <c r="E7" s="4" t="s">
        <v>114</v>
      </c>
      <c r="F7" s="4">
        <v>54</v>
      </c>
      <c r="G7" s="4" t="s">
        <v>113</v>
      </c>
      <c r="H7" s="4">
        <v>0</v>
      </c>
      <c r="I7" s="4">
        <v>0</v>
      </c>
      <c r="J7" s="4">
        <v>0</v>
      </c>
      <c r="K7" s="4">
        <v>30</v>
      </c>
    </row>
    <row r="8" spans="1:11" ht="110.25" x14ac:dyDescent="0.25">
      <c r="A8" s="4" t="s">
        <v>133</v>
      </c>
      <c r="B8" s="30" t="str">
        <f t="shared" si="0"/>
        <v>4.4.90.52.51.01.0055.000001-01 - 54</v>
      </c>
      <c r="C8" s="30" t="s">
        <v>134</v>
      </c>
      <c r="D8" s="30" t="s">
        <v>135</v>
      </c>
      <c r="E8" s="4" t="s">
        <v>114</v>
      </c>
      <c r="F8" s="4">
        <v>54</v>
      </c>
      <c r="G8" s="4" t="s">
        <v>113</v>
      </c>
      <c r="H8" s="4">
        <v>0</v>
      </c>
      <c r="I8" s="4">
        <v>0</v>
      </c>
      <c r="J8" s="4">
        <v>0</v>
      </c>
      <c r="K8" s="4">
        <v>1516</v>
      </c>
    </row>
    <row r="9" spans="1:11" ht="126" x14ac:dyDescent="0.25">
      <c r="A9" s="4" t="s">
        <v>136</v>
      </c>
      <c r="B9" s="30" t="str">
        <f t="shared" si="0"/>
        <v>4.4.90.52.42.04.0444.000001-01 - 54</v>
      </c>
      <c r="C9" s="30" t="s">
        <v>137</v>
      </c>
      <c r="D9" s="30" t="s">
        <v>138</v>
      </c>
      <c r="E9" s="4" t="s">
        <v>114</v>
      </c>
      <c r="F9" s="4">
        <v>54</v>
      </c>
      <c r="G9" s="4" t="s">
        <v>113</v>
      </c>
      <c r="H9" s="4">
        <v>0</v>
      </c>
      <c r="I9" s="4">
        <v>0</v>
      </c>
      <c r="J9" s="4">
        <v>0</v>
      </c>
      <c r="K9" s="4">
        <v>160</v>
      </c>
    </row>
    <row r="10" spans="1:11" ht="173.25" x14ac:dyDescent="0.25">
      <c r="A10" s="4" t="s">
        <v>139</v>
      </c>
      <c r="B10" s="30" t="str">
        <f t="shared" si="0"/>
        <v>4.4.90.52.42.04.0058.000025-01 - 54</v>
      </c>
      <c r="C10" s="30" t="s">
        <v>140</v>
      </c>
      <c r="D10" s="30" t="s">
        <v>141</v>
      </c>
      <c r="E10" s="4" t="s">
        <v>114</v>
      </c>
      <c r="F10" s="4">
        <v>54</v>
      </c>
      <c r="G10" s="4" t="s">
        <v>113</v>
      </c>
      <c r="H10" s="4">
        <v>0</v>
      </c>
      <c r="I10" s="4">
        <v>0</v>
      </c>
      <c r="J10" s="4">
        <v>0</v>
      </c>
      <c r="K10" s="4">
        <v>483</v>
      </c>
    </row>
    <row r="11" spans="1:11" ht="78.75" x14ac:dyDescent="0.25">
      <c r="A11" s="4" t="s">
        <v>142</v>
      </c>
      <c r="B11" s="30" t="str">
        <f t="shared" si="0"/>
        <v>4.4.90.52.42.04.0445.000001-01 - 54</v>
      </c>
      <c r="C11" s="30" t="s">
        <v>143</v>
      </c>
      <c r="D11" s="30" t="s">
        <v>144</v>
      </c>
      <c r="E11" s="4" t="s">
        <v>114</v>
      </c>
      <c r="F11" s="4">
        <v>54</v>
      </c>
      <c r="G11" s="4" t="s">
        <v>113</v>
      </c>
      <c r="H11" s="4">
        <v>0</v>
      </c>
      <c r="I11" s="4">
        <v>0</v>
      </c>
      <c r="J11" s="4">
        <v>0</v>
      </c>
      <c r="K11" s="4">
        <v>41</v>
      </c>
    </row>
    <row r="12" spans="1:11" ht="157.5" x14ac:dyDescent="0.25">
      <c r="A12" s="4" t="s">
        <v>145</v>
      </c>
      <c r="B12" s="30" t="str">
        <f t="shared" si="0"/>
        <v>4.4.90.52.42.04.0058.000026-01 - 54</v>
      </c>
      <c r="C12" s="30" t="s">
        <v>146</v>
      </c>
      <c r="D12" s="30" t="s">
        <v>147</v>
      </c>
      <c r="E12" s="4" t="s">
        <v>114</v>
      </c>
      <c r="F12" s="4">
        <v>54</v>
      </c>
      <c r="G12" s="4" t="s">
        <v>113</v>
      </c>
      <c r="H12" s="4">
        <v>0</v>
      </c>
      <c r="I12" s="4">
        <v>0</v>
      </c>
      <c r="J12" s="4">
        <v>0</v>
      </c>
      <c r="K12" s="4">
        <v>260</v>
      </c>
    </row>
    <row r="13" spans="1:11" ht="173.25" x14ac:dyDescent="0.25">
      <c r="A13" s="4" t="s">
        <v>148</v>
      </c>
      <c r="B13" s="30" t="str">
        <f t="shared" si="0"/>
        <v>4.4.90.52.42.04.0445.000002-01 - 54</v>
      </c>
      <c r="C13" s="30" t="s">
        <v>149</v>
      </c>
      <c r="D13" s="30" t="s">
        <v>150</v>
      </c>
      <c r="E13" s="4" t="s">
        <v>114</v>
      </c>
      <c r="F13" s="4">
        <v>54</v>
      </c>
      <c r="G13" s="4" t="s">
        <v>113</v>
      </c>
      <c r="H13" s="4">
        <v>0</v>
      </c>
      <c r="I13" s="4">
        <v>0</v>
      </c>
      <c r="J13" s="4">
        <v>0</v>
      </c>
      <c r="K13" s="4">
        <v>5</v>
      </c>
    </row>
    <row r="14" spans="1:11" ht="157.5" x14ac:dyDescent="0.25">
      <c r="A14" s="4" t="s">
        <v>151</v>
      </c>
      <c r="B14" s="30" t="str">
        <f t="shared" si="0"/>
        <v>4.4.90.52.42.04.0058.000027-01 - 54</v>
      </c>
      <c r="C14" s="30" t="s">
        <v>152</v>
      </c>
      <c r="D14" s="30" t="s">
        <v>153</v>
      </c>
      <c r="E14" s="4" t="s">
        <v>114</v>
      </c>
      <c r="F14" s="4">
        <v>54</v>
      </c>
      <c r="G14" s="4" t="s">
        <v>113</v>
      </c>
      <c r="H14" s="4">
        <v>0</v>
      </c>
      <c r="I14" s="4">
        <v>0</v>
      </c>
      <c r="J14" s="4">
        <v>0</v>
      </c>
      <c r="K14" s="4">
        <v>30</v>
      </c>
    </row>
    <row r="15" spans="1:11" ht="94.5" x14ac:dyDescent="0.25">
      <c r="A15" s="4" t="s">
        <v>154</v>
      </c>
      <c r="B15" s="30" t="str">
        <f t="shared" si="0"/>
        <v>4.4.90.52.42.04.0445.000003-01 - 54</v>
      </c>
      <c r="C15" s="30" t="s">
        <v>155</v>
      </c>
      <c r="D15" s="30" t="s">
        <v>156</v>
      </c>
      <c r="E15" s="4" t="s">
        <v>114</v>
      </c>
      <c r="F15" s="4">
        <v>54</v>
      </c>
      <c r="G15" s="4" t="s">
        <v>113</v>
      </c>
      <c r="H15" s="4">
        <v>0</v>
      </c>
      <c r="I15" s="4">
        <v>0</v>
      </c>
      <c r="J15" s="4">
        <v>0</v>
      </c>
      <c r="K15" s="4">
        <v>10</v>
      </c>
    </row>
    <row r="16" spans="1:11" ht="110.25" x14ac:dyDescent="0.25">
      <c r="A16" s="4" t="s">
        <v>157</v>
      </c>
      <c r="B16" s="30" t="str">
        <f t="shared" si="0"/>
        <v>4.4.90.52.42.04.0445.000004-01 - 54</v>
      </c>
      <c r="C16" s="30" t="s">
        <v>158</v>
      </c>
      <c r="D16" s="30" t="s">
        <v>159</v>
      </c>
      <c r="E16" s="4" t="s">
        <v>114</v>
      </c>
      <c r="F16" s="4">
        <v>54</v>
      </c>
      <c r="G16" s="4" t="s">
        <v>113</v>
      </c>
      <c r="H16" s="4">
        <v>0</v>
      </c>
      <c r="I16" s="4">
        <v>0</v>
      </c>
      <c r="J16" s="4">
        <v>0</v>
      </c>
      <c r="K16" s="4">
        <v>160</v>
      </c>
    </row>
    <row r="17" spans="1:11" ht="110.25" x14ac:dyDescent="0.25">
      <c r="A17" s="4" t="s">
        <v>160</v>
      </c>
      <c r="B17" s="30" t="str">
        <f t="shared" si="0"/>
        <v>4.4.90.52.42.04.0445.000005-01 - 54</v>
      </c>
      <c r="C17" s="30" t="s">
        <v>161</v>
      </c>
      <c r="D17" s="30" t="s">
        <v>162</v>
      </c>
      <c r="E17" s="4" t="s">
        <v>114</v>
      </c>
      <c r="F17" s="4">
        <v>54</v>
      </c>
      <c r="G17" s="4" t="s">
        <v>113</v>
      </c>
      <c r="H17" s="4">
        <v>0</v>
      </c>
      <c r="I17" s="4">
        <v>0</v>
      </c>
      <c r="J17" s="4">
        <v>0</v>
      </c>
      <c r="K17" s="4">
        <v>98</v>
      </c>
    </row>
    <row r="18" spans="1:11" ht="141.75" x14ac:dyDescent="0.25">
      <c r="A18" s="4" t="s">
        <v>163</v>
      </c>
      <c r="B18" s="30" t="str">
        <f t="shared" si="0"/>
        <v>4.4.90.52.42.04.0445.000006-01 - 54</v>
      </c>
      <c r="C18" s="30" t="s">
        <v>164</v>
      </c>
      <c r="D18" s="30" t="s">
        <v>165</v>
      </c>
      <c r="E18" s="4" t="s">
        <v>114</v>
      </c>
      <c r="F18" s="4">
        <v>54</v>
      </c>
      <c r="G18" s="4" t="s">
        <v>113</v>
      </c>
      <c r="H18" s="4">
        <v>0</v>
      </c>
      <c r="I18" s="4">
        <v>0</v>
      </c>
      <c r="J18" s="4">
        <v>0</v>
      </c>
      <c r="K18" s="4">
        <v>102</v>
      </c>
    </row>
    <row r="19" spans="1:11" ht="141.75" x14ac:dyDescent="0.25">
      <c r="A19" s="4" t="s">
        <v>166</v>
      </c>
      <c r="B19" s="30" t="str">
        <f t="shared" si="0"/>
        <v>4.4.90.52.42.04.0445.000007-01 - 54</v>
      </c>
      <c r="C19" s="30" t="s">
        <v>167</v>
      </c>
      <c r="D19" s="30" t="s">
        <v>168</v>
      </c>
      <c r="E19" s="4" t="s">
        <v>114</v>
      </c>
      <c r="F19" s="4">
        <v>54</v>
      </c>
      <c r="G19" s="4" t="s">
        <v>113</v>
      </c>
      <c r="H19" s="4">
        <v>0</v>
      </c>
      <c r="I19" s="4">
        <v>0</v>
      </c>
      <c r="J19" s="4">
        <v>0</v>
      </c>
      <c r="K19" s="4">
        <v>86</v>
      </c>
    </row>
    <row r="20" spans="1:11" ht="141.75" x14ac:dyDescent="0.25">
      <c r="A20" s="4" t="s">
        <v>169</v>
      </c>
      <c r="B20" s="30" t="str">
        <f t="shared" si="0"/>
        <v>4.4.90.52.42.04.0445.000008-01 - 54</v>
      </c>
      <c r="C20" s="30" t="s">
        <v>170</v>
      </c>
      <c r="D20" s="30" t="s">
        <v>171</v>
      </c>
      <c r="E20" s="4" t="s">
        <v>114</v>
      </c>
      <c r="F20" s="4">
        <v>54</v>
      </c>
      <c r="G20" s="4" t="s">
        <v>113</v>
      </c>
      <c r="H20" s="4">
        <v>0</v>
      </c>
      <c r="I20" s="4">
        <v>0</v>
      </c>
      <c r="J20" s="4">
        <v>0</v>
      </c>
      <c r="K20" s="4">
        <v>88</v>
      </c>
    </row>
    <row r="21" spans="1:11" ht="157.5" x14ac:dyDescent="0.25">
      <c r="A21" s="4" t="s">
        <v>172</v>
      </c>
      <c r="B21" s="30" t="str">
        <f t="shared" si="0"/>
        <v>4.4.90.52.42.04.0445.000009-01 - 54</v>
      </c>
      <c r="C21" s="30" t="s">
        <v>155</v>
      </c>
      <c r="D21" s="30" t="s">
        <v>173</v>
      </c>
      <c r="E21" s="4" t="s">
        <v>114</v>
      </c>
      <c r="F21" s="4">
        <v>54</v>
      </c>
      <c r="G21" s="4" t="s">
        <v>113</v>
      </c>
      <c r="H21" s="4">
        <v>0</v>
      </c>
      <c r="I21" s="4">
        <v>0</v>
      </c>
      <c r="J21" s="4">
        <v>0</v>
      </c>
      <c r="K21" s="4">
        <v>25</v>
      </c>
    </row>
    <row r="22" spans="1:11" ht="283.5" x14ac:dyDescent="0.25">
      <c r="A22" s="4" t="s">
        <v>174</v>
      </c>
      <c r="B22" s="30" t="str">
        <f t="shared" si="0"/>
        <v>4.4.90.52.42.04.0445.000010-01 - 54</v>
      </c>
      <c r="C22" s="30" t="s">
        <v>175</v>
      </c>
      <c r="D22" s="30" t="s">
        <v>176</v>
      </c>
      <c r="E22" s="4" t="s">
        <v>114</v>
      </c>
      <c r="F22" s="4">
        <v>54</v>
      </c>
      <c r="G22" s="4" t="s">
        <v>113</v>
      </c>
      <c r="H22" s="4">
        <v>0</v>
      </c>
      <c r="I22" s="4">
        <v>0</v>
      </c>
      <c r="J22" s="4">
        <v>0</v>
      </c>
      <c r="K22" s="4">
        <v>30</v>
      </c>
    </row>
    <row r="23" spans="1:11" ht="173.25" x14ac:dyDescent="0.25">
      <c r="A23" s="4" t="s">
        <v>177</v>
      </c>
      <c r="B23" s="30" t="str">
        <f t="shared" si="0"/>
        <v>4.4.90.52.42.04.0445.000011-01 - 54</v>
      </c>
      <c r="C23" s="30" t="s">
        <v>178</v>
      </c>
      <c r="D23" s="30" t="s">
        <v>179</v>
      </c>
      <c r="E23" s="4" t="s">
        <v>114</v>
      </c>
      <c r="F23" s="4">
        <v>54</v>
      </c>
      <c r="G23" s="4" t="s">
        <v>113</v>
      </c>
      <c r="H23" s="4">
        <v>0</v>
      </c>
      <c r="I23" s="4">
        <v>0</v>
      </c>
      <c r="J23" s="4">
        <v>0</v>
      </c>
      <c r="K23" s="4">
        <v>45</v>
      </c>
    </row>
    <row r="24" spans="1:11" ht="283.5" x14ac:dyDescent="0.25">
      <c r="A24" s="4" t="s">
        <v>180</v>
      </c>
      <c r="B24" s="30" t="str">
        <f t="shared" si="0"/>
        <v>4.4.90.52.42.04.0445.000012-01 - 54</v>
      </c>
      <c r="C24" s="30" t="s">
        <v>181</v>
      </c>
      <c r="D24" s="30" t="s">
        <v>182</v>
      </c>
      <c r="E24" s="4" t="s">
        <v>114</v>
      </c>
      <c r="F24" s="4">
        <v>54</v>
      </c>
      <c r="G24" s="4" t="s">
        <v>113</v>
      </c>
      <c r="H24" s="4">
        <v>0</v>
      </c>
      <c r="I24" s="4">
        <v>0</v>
      </c>
      <c r="J24" s="4">
        <v>0</v>
      </c>
      <c r="K24" s="4">
        <v>25</v>
      </c>
    </row>
    <row r="25" spans="1:11" ht="173.25" x14ac:dyDescent="0.25">
      <c r="A25" s="4" t="s">
        <v>183</v>
      </c>
      <c r="B25" s="30" t="str">
        <f t="shared" si="0"/>
        <v>4.4.90.52.42.04.0445.000013-01 - 54</v>
      </c>
      <c r="C25" s="30" t="s">
        <v>184</v>
      </c>
      <c r="D25" s="30" t="s">
        <v>185</v>
      </c>
      <c r="E25" s="4" t="s">
        <v>114</v>
      </c>
      <c r="F25" s="4">
        <v>54</v>
      </c>
      <c r="G25" s="4" t="s">
        <v>113</v>
      </c>
      <c r="H25" s="4">
        <v>0</v>
      </c>
      <c r="I25" s="4">
        <v>0</v>
      </c>
      <c r="J25" s="4">
        <v>0</v>
      </c>
      <c r="K25" s="4">
        <v>15</v>
      </c>
    </row>
    <row r="26" spans="1:11" ht="141.75" x14ac:dyDescent="0.25">
      <c r="A26" s="4" t="s">
        <v>186</v>
      </c>
      <c r="B26" s="30" t="str">
        <f t="shared" si="0"/>
        <v>4.4.90.52.42.04.0053.000039-01 - 54</v>
      </c>
      <c r="C26" s="30" t="s">
        <v>187</v>
      </c>
      <c r="D26" s="30" t="s">
        <v>188</v>
      </c>
      <c r="E26" s="4" t="s">
        <v>114</v>
      </c>
      <c r="F26" s="4">
        <v>54</v>
      </c>
      <c r="G26" s="4" t="s">
        <v>113</v>
      </c>
      <c r="H26" s="4">
        <v>0</v>
      </c>
      <c r="I26" s="4">
        <v>0</v>
      </c>
      <c r="J26" s="4">
        <v>0</v>
      </c>
      <c r="K26" s="4">
        <v>70</v>
      </c>
    </row>
    <row r="27" spans="1:11" ht="189" x14ac:dyDescent="0.25">
      <c r="A27" s="4" t="s">
        <v>189</v>
      </c>
      <c r="B27" s="30" t="str">
        <f t="shared" si="0"/>
        <v>4.4.90.52.42.04.0445.000014-01 - 54</v>
      </c>
      <c r="C27" s="30" t="s">
        <v>190</v>
      </c>
      <c r="D27" s="30" t="s">
        <v>191</v>
      </c>
      <c r="E27" s="4" t="s">
        <v>114</v>
      </c>
      <c r="F27" s="4">
        <v>54</v>
      </c>
      <c r="G27" s="4" t="s">
        <v>113</v>
      </c>
      <c r="H27" s="4">
        <v>0</v>
      </c>
      <c r="I27" s="4">
        <v>0</v>
      </c>
      <c r="J27" s="4">
        <v>0</v>
      </c>
      <c r="K27" s="4">
        <v>1</v>
      </c>
    </row>
    <row r="28" spans="1:11" ht="204.75" x14ac:dyDescent="0.25">
      <c r="A28" s="4" t="s">
        <v>192</v>
      </c>
      <c r="B28" s="30" t="str">
        <f t="shared" si="0"/>
        <v>4.4.90.52.42.04.0445.000015-01 - 54</v>
      </c>
      <c r="C28" s="30" t="s">
        <v>193</v>
      </c>
      <c r="D28" s="30" t="s">
        <v>194</v>
      </c>
      <c r="E28" s="4" t="s">
        <v>114</v>
      </c>
      <c r="F28" s="4">
        <v>54</v>
      </c>
      <c r="G28" s="4" t="s">
        <v>113</v>
      </c>
      <c r="H28" s="4">
        <v>0</v>
      </c>
      <c r="I28" s="4">
        <v>0</v>
      </c>
      <c r="J28" s="4">
        <v>0</v>
      </c>
      <c r="K28" s="4">
        <v>50</v>
      </c>
    </row>
    <row r="29" spans="1:11" ht="78.75" x14ac:dyDescent="0.25">
      <c r="A29" s="4" t="s">
        <v>195</v>
      </c>
      <c r="B29" s="30" t="str">
        <f t="shared" si="0"/>
        <v>4.4.90.52.42.04.0445.000016-01 - 54</v>
      </c>
      <c r="C29" s="30" t="s">
        <v>196</v>
      </c>
      <c r="D29" s="30" t="s">
        <v>197</v>
      </c>
      <c r="E29" s="4" t="s">
        <v>114</v>
      </c>
      <c r="F29" s="4">
        <v>54</v>
      </c>
      <c r="G29" s="4" t="s">
        <v>113</v>
      </c>
      <c r="H29" s="4">
        <v>0</v>
      </c>
      <c r="I29" s="4">
        <v>0</v>
      </c>
      <c r="J29" s="4">
        <v>0</v>
      </c>
      <c r="K29" s="4">
        <v>60</v>
      </c>
    </row>
  </sheetData>
  <sheetProtection algorithmName="SHA-512" hashValue="kYTi+uUWglFyghWpaWFf6R5/qHw86KHGh17vjZlcAXE0r3UClmsh5xVAwo1hIDQ3YM6s0bHKdOPyuCzB27iwqg==" saltValue="K+4YDP4MULOHyvG9m9hNwA==" spinCount="100000" sheet="1" objects="1" scenarios="1"/>
  <autoFilter ref="A1:K1"/>
  <pageMargins left="0.511811024" right="0.511811024" top="0.78740157499999996" bottom="0.78740157499999996" header="0.31496062000000002" footer="0.31496062000000002"/>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E1" workbookViewId="0">
      <selection activeCell="G4" sqref="G4"/>
    </sheetView>
  </sheetViews>
  <sheetFormatPr defaultRowHeight="15" x14ac:dyDescent="0.25"/>
  <cols>
    <col min="1" max="1" width="9.140625" style="5" hidden="1" customWidth="1"/>
    <col min="2" max="2" width="40" style="5" hidden="1" customWidth="1"/>
    <col min="3" max="3" width="13.28515625" style="5" hidden="1" customWidth="1"/>
    <col min="4" max="4" width="28.28515625" style="5" hidden="1" customWidth="1"/>
    <col min="5" max="5" width="7.5703125" style="5" bestFit="1" customWidth="1"/>
    <col min="6" max="6" width="28.28515625" style="5" bestFit="1" customWidth="1"/>
    <col min="7" max="7" width="21.28515625" style="5" customWidth="1"/>
    <col min="8" max="8" width="58.42578125" style="5" bestFit="1" customWidth="1"/>
    <col min="9" max="9" width="10.28515625" style="5" customWidth="1"/>
    <col min="10" max="10" width="9.28515625" style="5" bestFit="1" customWidth="1"/>
    <col min="11" max="11" width="11" style="5" customWidth="1"/>
    <col min="12" max="12" width="10" style="5" customWidth="1"/>
    <col min="13" max="13" width="24.5703125" style="5" bestFit="1" customWidth="1"/>
    <col min="14" max="16384" width="9.140625" style="5"/>
  </cols>
  <sheetData>
    <row r="1" spans="1:14" ht="21" x14ac:dyDescent="0.35">
      <c r="E1" s="31" t="s">
        <v>11</v>
      </c>
      <c r="F1" s="32"/>
      <c r="G1" s="32"/>
      <c r="H1" s="32"/>
      <c r="I1" s="32"/>
      <c r="J1" s="32"/>
      <c r="K1" s="32"/>
      <c r="L1" s="32"/>
      <c r="M1" s="33"/>
    </row>
    <row r="2" spans="1:14" ht="15.75" x14ac:dyDescent="0.25">
      <c r="E2" s="34" t="s">
        <v>198</v>
      </c>
      <c r="F2" s="35"/>
      <c r="G2" s="35"/>
      <c r="H2" s="35"/>
      <c r="I2" s="35"/>
      <c r="J2" s="35"/>
      <c r="K2" s="35"/>
      <c r="L2" s="35"/>
      <c r="M2" s="36"/>
    </row>
    <row r="3" spans="1:14" ht="16.5" thickBot="1" x14ac:dyDescent="0.3">
      <c r="E3" s="37" t="s">
        <v>199</v>
      </c>
      <c r="F3" s="38"/>
      <c r="G3" s="38"/>
      <c r="H3" s="38"/>
      <c r="I3" s="38"/>
      <c r="J3" s="38"/>
      <c r="K3" s="38"/>
      <c r="L3" s="38"/>
      <c r="M3" s="39"/>
      <c r="N3" s="6"/>
    </row>
    <row r="4" spans="1:14" ht="37.5" customHeight="1" thickBot="1" x14ac:dyDescent="0.3">
      <c r="E4" s="40" t="s">
        <v>12</v>
      </c>
      <c r="F4" s="41"/>
      <c r="G4" s="7"/>
      <c r="H4" s="8" t="str">
        <f>IFERROR(IF(G4="","← DIGITE O CÓDIGO DO SEU ÓRGÃO",VLOOKUP(G4,'CÓDIGO DOS ÓRGÃOS'!A:B,2,FALSE)),"Código não encontrado. Preenchimento Obrigatório. Verifique abaixo na aba CÓDIGO DAS UNIDADES")</f>
        <v>← DIGITE O CÓDIGO DO SEU ÓRGÃO</v>
      </c>
      <c r="I4" s="42">
        <f>COUNT(K7:K11)</f>
        <v>0</v>
      </c>
      <c r="J4" s="43"/>
      <c r="K4" s="44"/>
      <c r="L4" s="48">
        <f>COUNTBLANK(K7:K11)</f>
        <v>5</v>
      </c>
      <c r="M4" s="49"/>
      <c r="N4" s="9"/>
    </row>
    <row r="5" spans="1:14" ht="67.5" customHeight="1" thickBot="1" x14ac:dyDescent="0.3">
      <c r="E5" s="52" t="s">
        <v>13</v>
      </c>
      <c r="F5" s="53"/>
      <c r="G5" s="54"/>
      <c r="H5" s="55"/>
      <c r="I5" s="45"/>
      <c r="J5" s="46"/>
      <c r="K5" s="47"/>
      <c r="L5" s="50"/>
      <c r="M5" s="51"/>
      <c r="N5" s="9"/>
    </row>
    <row r="6" spans="1:14" ht="45" x14ac:dyDescent="0.25">
      <c r="A6" s="10" t="s">
        <v>14</v>
      </c>
      <c r="B6" s="10" t="s">
        <v>15</v>
      </c>
      <c r="C6" s="10" t="s">
        <v>16</v>
      </c>
      <c r="D6" s="10" t="s">
        <v>17</v>
      </c>
      <c r="E6" s="11" t="s">
        <v>18</v>
      </c>
      <c r="F6" s="12" t="s">
        <v>19</v>
      </c>
      <c r="G6" s="12" t="s">
        <v>2</v>
      </c>
      <c r="H6" s="12" t="s">
        <v>20</v>
      </c>
      <c r="I6" s="12" t="s">
        <v>21</v>
      </c>
      <c r="J6" s="12" t="s">
        <v>22</v>
      </c>
      <c r="K6" s="13" t="s">
        <v>23</v>
      </c>
      <c r="L6" s="12" t="s">
        <v>24</v>
      </c>
      <c r="M6" s="14" t="s">
        <v>25</v>
      </c>
    </row>
    <row r="7" spans="1:14" s="15" customFormat="1" ht="72" customHeight="1" thickBot="1" x14ac:dyDescent="0.3">
      <c r="A7" s="15">
        <f>$G$4</f>
        <v>0</v>
      </c>
      <c r="B7" s="15" t="str">
        <f>$H$4</f>
        <v>← DIGITE O CÓDIGO DO SEU ÓRGÃO</v>
      </c>
      <c r="C7" s="16">
        <f>ROUNDUP(K7,0)</f>
        <v>0</v>
      </c>
      <c r="D7" s="15" t="str">
        <f>F7</f>
        <v>4.4.90.52.51.01.0052.000001-01</v>
      </c>
      <c r="E7" s="17">
        <v>1</v>
      </c>
      <c r="F7" s="56" t="s">
        <v>115</v>
      </c>
      <c r="G7" s="19" t="str">
        <f>VLOOKUP(F7,'Base de Dados 30.26'!A:C,3,FALSE)</f>
        <v>TUBO</v>
      </c>
      <c r="H7" s="19" t="str">
        <f>VLOOKUP(F7,'Base de Dados 30.26'!A:D,4,FALSE)</f>
        <v>TUBO,Descrição: tubo conector para montagem de paineis divisórios em diferentes formações, tipo X, L ou T, estrutura metálica medindo no mínimo 70 x 70mm, com pré-tratamento à base de zinco, com sapatas, altura de 1100mm, Características Adicionais: demais especificações conforme Termo de Referência.</v>
      </c>
      <c r="I7" s="20" t="str">
        <f>VLOOKUP(F7,'Base de Dados 30.26'!A:E,5,FALSE)</f>
        <v>Unidade</v>
      </c>
      <c r="J7" s="21">
        <f>SUMIF('Base de Dados 30.26'!B:B,'Respostas Órgãos'!F7&amp;" - "&amp;'Respostas Órgãos'!$G$4,'Base de Dados 30.26'!K:K)</f>
        <v>0</v>
      </c>
      <c r="K7" s="22"/>
      <c r="L7" s="23">
        <f t="shared" ref="L7:L11" si="0">K7-J7</f>
        <v>0</v>
      </c>
      <c r="M7" s="24" t="str">
        <f t="shared" ref="M7:M11" si="1">IF(ISERROR((K7-J7)/J7),"Sem histórico de consumo",(K7-J7)/J7)</f>
        <v>Sem histórico de consumo</v>
      </c>
    </row>
    <row r="8" spans="1:14" s="15" customFormat="1" ht="72.75" customHeight="1" thickBot="1" x14ac:dyDescent="0.3">
      <c r="A8" s="15">
        <f t="shared" ref="A8:A34" si="2">$G$4</f>
        <v>0</v>
      </c>
      <c r="B8" s="15" t="str">
        <f t="shared" ref="B8:B34" si="3">$H$4</f>
        <v>← DIGITE O CÓDIGO DO SEU ÓRGÃO</v>
      </c>
      <c r="C8" s="16">
        <f t="shared" ref="C8:C11" si="4">ROUNDUP(K8,0)</f>
        <v>0</v>
      </c>
      <c r="D8" s="15" t="str">
        <f t="shared" ref="D8:D11" si="5">F8</f>
        <v>4.4.90.52.42.04.0054.000047-01</v>
      </c>
      <c r="E8" s="17">
        <v>2</v>
      </c>
      <c r="F8" s="56" t="s">
        <v>118</v>
      </c>
      <c r="G8" s="19" t="str">
        <f>VLOOKUP(F8,'Base de Dados 30.26'!A:C,3,FALSE)</f>
        <v>ARMÁRIO ALTO 800x500x1600mm</v>
      </c>
      <c r="H8" s="19" t="str">
        <f>VLOOKUP(F8,'Base de Dados 30.26'!A:D,4,FALSE)</f>
        <v>ARMÁRIO ALTO,Medidas: 800 x 500 x 1600mm,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prolipropileno injetado, Características Adicionais: demais especificações conforme Termo de Referência.</v>
      </c>
      <c r="I8" s="20" t="str">
        <f>VLOOKUP(F8,'Base de Dados 30.26'!A:E,5,FALSE)</f>
        <v>Unidade</v>
      </c>
      <c r="J8" s="21">
        <f>SUMIF('Base de Dados 30.26'!B:B,'Respostas Órgãos'!F8&amp;" - "&amp;'Respostas Órgãos'!$G$4,'Base de Dados 30.26'!K:K)</f>
        <v>0</v>
      </c>
      <c r="K8" s="22"/>
      <c r="L8" s="23">
        <f t="shared" si="0"/>
        <v>0</v>
      </c>
      <c r="M8" s="24" t="str">
        <f t="shared" si="1"/>
        <v>Sem histórico de consumo</v>
      </c>
    </row>
    <row r="9" spans="1:14" s="15" customFormat="1" ht="80.25" customHeight="1" thickBot="1" x14ac:dyDescent="0.3">
      <c r="A9" s="15">
        <f t="shared" si="2"/>
        <v>0</v>
      </c>
      <c r="B9" s="15" t="str">
        <f t="shared" si="3"/>
        <v>← DIGITE O CÓDIGO DO SEU ÓRGÃO</v>
      </c>
      <c r="C9" s="16">
        <f t="shared" si="4"/>
        <v>0</v>
      </c>
      <c r="D9" s="15" t="str">
        <f t="shared" si="5"/>
        <v>4.4.90.52.51.01.0053.000001-01</v>
      </c>
      <c r="E9" s="17">
        <v>3</v>
      </c>
      <c r="F9" s="56" t="s">
        <v>121</v>
      </c>
      <c r="G9" s="19" t="str">
        <f>VLOOKUP(F9,'Base de Dados 30.26'!A:C,3,FALSE)</f>
        <v>SUPERFÍCIE</v>
      </c>
      <c r="H9" s="19" t="str">
        <f>VLOOKUP(F9,'Base de Dados 30.26'!A:D,4,FALSE)</f>
        <v>SUPERFÍCIE,Descrição: de atendimento semi-circular, formato econômico, confeccionada em chapa de madeira com 25mm de espessura, medindo 1270 x 740mm, Características Adicionais: demais especificações conforme Termo de Referência.</v>
      </c>
      <c r="I9" s="20" t="str">
        <f>VLOOKUP(F9,'Base de Dados 30.26'!A:E,5,FALSE)</f>
        <v>Unidade</v>
      </c>
      <c r="J9" s="21">
        <f>SUMIF('Base de Dados 30.26'!B:B,'Respostas Órgãos'!F9&amp;" - "&amp;'Respostas Órgãos'!$G$4,'Base de Dados 30.26'!K:K)</f>
        <v>0</v>
      </c>
      <c r="K9" s="22"/>
      <c r="L9" s="23">
        <f t="shared" si="0"/>
        <v>0</v>
      </c>
      <c r="M9" s="24" t="str">
        <f t="shared" si="1"/>
        <v>Sem histórico de consumo</v>
      </c>
    </row>
    <row r="10" spans="1:14" s="15" customFormat="1" ht="74.25" customHeight="1" x14ac:dyDescent="0.25">
      <c r="A10" s="15">
        <f t="shared" si="2"/>
        <v>0</v>
      </c>
      <c r="B10" s="15" t="str">
        <f t="shared" si="3"/>
        <v>← DIGITE O CÓDIGO DO SEU ÓRGÃO</v>
      </c>
      <c r="C10" s="16">
        <f t="shared" si="4"/>
        <v>0</v>
      </c>
      <c r="D10" s="15" t="str">
        <f t="shared" si="5"/>
        <v>4.4.90.52.42.04.0054.000048-01</v>
      </c>
      <c r="E10" s="17">
        <v>4</v>
      </c>
      <c r="F10" s="18" t="s">
        <v>124</v>
      </c>
      <c r="G10" s="19" t="str">
        <f>VLOOKUP(F10,'Base de Dados 30.26'!A:C,3,FALSE)</f>
        <v>ARMÁRIO ALTO 800x500x2100mm</v>
      </c>
      <c r="H10" s="19" t="str">
        <f>VLOOKUP(F10,'Base de Dados 30.26'!A:D,4,FALSE)</f>
        <v>ARMÁRIO ALTO,Medidas: 800 x 500 x 2100mm,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v>
      </c>
      <c r="I10" s="20" t="str">
        <f>VLOOKUP(F10,'Base de Dados 30.26'!A:E,5,FALSE)</f>
        <v>Unidade</v>
      </c>
      <c r="J10" s="21">
        <f>SUMIF('Base de Dados 30.26'!B:B,'Respostas Órgãos'!F10&amp;" - "&amp;'Respostas Órgãos'!$G$4,'Base de Dados 30.26'!K:K)</f>
        <v>0</v>
      </c>
      <c r="K10" s="22"/>
      <c r="L10" s="23">
        <f t="shared" si="0"/>
        <v>0</v>
      </c>
      <c r="M10" s="24" t="str">
        <f t="shared" si="1"/>
        <v>Sem histórico de consumo</v>
      </c>
    </row>
    <row r="11" spans="1:14" s="15" customFormat="1" ht="72" customHeight="1" x14ac:dyDescent="0.25">
      <c r="A11" s="15">
        <f t="shared" si="2"/>
        <v>0</v>
      </c>
      <c r="B11" s="15" t="str">
        <f t="shared" si="3"/>
        <v>← DIGITE O CÓDIGO DO SEU ÓRGÃO</v>
      </c>
      <c r="C11" s="16">
        <f t="shared" si="4"/>
        <v>0</v>
      </c>
      <c r="D11" s="15" t="str">
        <f t="shared" si="5"/>
        <v>4.4.90.52.51.01.0054.000001-01</v>
      </c>
      <c r="E11" s="17">
        <v>5</v>
      </c>
      <c r="F11" s="18" t="s">
        <v>127</v>
      </c>
      <c r="G11" s="19" t="str">
        <f>VLOOKUP(F11,'Base de Dados 30.26'!A:C,3,FALSE)</f>
        <v>TAMPO</v>
      </c>
      <c r="H11" s="19" t="str">
        <f>VLOOKUP(F11,'Base de Dados 30.26'!A:D,4,FALSE)</f>
        <v>TAMPO,Descrição: angular suspenso, medindo 1400 (600) x 1400 (600)mm, superfície constituída em duas partes de MDF com espessura final mínima de 36mm, Características Adicionais: demais especificações conforme Termo de Referência.</v>
      </c>
      <c r="I11" s="20" t="str">
        <f>VLOOKUP(F11,'Base de Dados 30.26'!A:E,5,FALSE)</f>
        <v>Unidade</v>
      </c>
      <c r="J11" s="21">
        <f>SUMIF('Base de Dados 30.26'!B:B,'Respostas Órgãos'!F11&amp;" - "&amp;'Respostas Órgãos'!$G$4,'Base de Dados 30.26'!K:K)</f>
        <v>0</v>
      </c>
      <c r="K11" s="22"/>
      <c r="L11" s="23">
        <f t="shared" si="0"/>
        <v>0</v>
      </c>
      <c r="M11" s="24" t="str">
        <f t="shared" si="1"/>
        <v>Sem histórico de consumo</v>
      </c>
    </row>
    <row r="12" spans="1:14" ht="105" x14ac:dyDescent="0.25">
      <c r="A12" s="15">
        <f t="shared" si="2"/>
        <v>0</v>
      </c>
      <c r="B12" s="15" t="str">
        <f t="shared" si="3"/>
        <v>← DIGITE O CÓDIGO DO SEU ÓRGÃO</v>
      </c>
      <c r="C12" s="16">
        <f t="shared" ref="C12:C34" si="6">ROUNDUP(K12,0)</f>
        <v>0</v>
      </c>
      <c r="D12" s="15" t="str">
        <f t="shared" ref="D12:D34" si="7">F12</f>
        <v>4.4.90.52.42.04.0086.000021-01</v>
      </c>
      <c r="E12" s="17">
        <v>6</v>
      </c>
      <c r="F12" s="18" t="s">
        <v>130</v>
      </c>
      <c r="G12" s="19" t="str">
        <f>VLOOKUP(F12,'Base de Dados 30.26'!A:C,3,FALSE)</f>
        <v>ARMÁRIO 1800x500x760mm</v>
      </c>
      <c r="H12" s="19" t="str">
        <f>VLOOKUP(F12,'Base de Dados 30.26'!A:D,4,FALSE)</f>
        <v>ARMÁRIO,Medidas: 1800 x 500 x 760mm, Descrição: credenza executivo, corpo e tampo confeccionados em chapa de MDF de 25mm,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v>
      </c>
      <c r="I12" s="20" t="str">
        <f>VLOOKUP(F12,'Base de Dados 30.26'!A:E,5,FALSE)</f>
        <v>Unidade</v>
      </c>
      <c r="J12" s="21">
        <f>SUMIF('Base de Dados 30.26'!B:B,'Respostas Órgãos'!F12&amp;" - "&amp;'Respostas Órgãos'!$G$4,'Base de Dados 30.26'!K:K)</f>
        <v>0</v>
      </c>
      <c r="K12" s="22"/>
      <c r="L12" s="23">
        <f t="shared" ref="L12:L34" si="8">K12-J12</f>
        <v>0</v>
      </c>
      <c r="M12" s="24" t="str">
        <f t="shared" ref="M12:M34" si="9">IF(ISERROR((K12-J12)/J12),"Sem histórico de consumo",(K12-J12)/J12)</f>
        <v>Sem histórico de consumo</v>
      </c>
    </row>
    <row r="13" spans="1:14" ht="105" x14ac:dyDescent="0.25">
      <c r="A13" s="15">
        <f t="shared" si="2"/>
        <v>0</v>
      </c>
      <c r="B13" s="15" t="str">
        <f t="shared" si="3"/>
        <v>← DIGITE O CÓDIGO DO SEU ÓRGÃO</v>
      </c>
      <c r="C13" s="16">
        <f t="shared" si="6"/>
        <v>0</v>
      </c>
      <c r="D13" s="15" t="str">
        <f t="shared" si="7"/>
        <v>4.4.90.52.51.01.0055.000001-01</v>
      </c>
      <c r="E13" s="17">
        <v>7</v>
      </c>
      <c r="F13" s="18" t="s">
        <v>133</v>
      </c>
      <c r="G13" s="19" t="str">
        <f>VLOOKUP(F13,'Base de Dados 30.26'!A:C,3,FALSE)</f>
        <v>PAINEL DIVISÓRIO</v>
      </c>
      <c r="H13" s="19" t="str">
        <f>VLOOKUP(F13,'Base de Dados 30.26'!A:D,4,FALSE)</f>
        <v>PAINEL DIVISÓRIO,Descrição: medindo 700 x 70 x 1100mm, com estrutura interna em quadro metálico tubular ou chapa, as placas devem ser únicas, em paginação modular, executadas em chapa de MDF com espessura de 15mm, a parte superior dos paineis divisórios será em vidro incolor temperado, Características Adicionais: demais especificações conforme Termo de Referência.</v>
      </c>
      <c r="I13" s="20" t="str">
        <f>VLOOKUP(F13,'Base de Dados 30.26'!A:E,5,FALSE)</f>
        <v>Unidade</v>
      </c>
      <c r="J13" s="21">
        <f>SUMIF('Base de Dados 30.26'!B:B,'Respostas Órgãos'!F13&amp;" - "&amp;'Respostas Órgãos'!$G$4,'Base de Dados 30.26'!K:K)</f>
        <v>0</v>
      </c>
      <c r="K13" s="22"/>
      <c r="L13" s="23">
        <f t="shared" si="8"/>
        <v>0</v>
      </c>
      <c r="M13" s="24" t="str">
        <f t="shared" si="9"/>
        <v>Sem histórico de consumo</v>
      </c>
    </row>
    <row r="14" spans="1:14" ht="120" x14ac:dyDescent="0.25">
      <c r="A14" s="15">
        <f t="shared" si="2"/>
        <v>0</v>
      </c>
      <c r="B14" s="15" t="str">
        <f t="shared" si="3"/>
        <v>← DIGITE O CÓDIGO DO SEU ÓRGÃO</v>
      </c>
      <c r="C14" s="16">
        <f t="shared" si="6"/>
        <v>0</v>
      </c>
      <c r="D14" s="15" t="str">
        <f t="shared" si="7"/>
        <v>4.4.90.52.42.04.0444.000001-01</v>
      </c>
      <c r="E14" s="17">
        <v>8</v>
      </c>
      <c r="F14" s="18" t="s">
        <v>136</v>
      </c>
      <c r="G14" s="19" t="str">
        <f>VLOOKUP(F14,'Base de Dados 30.26'!A:C,3,FALSE)</f>
        <v>ARMÁRIO MÉDIO 800x500x1000mm</v>
      </c>
      <c r="H14" s="19" t="str">
        <f>VLOOKUP(F14,'Base de Dados 30.26'!A:D,4,FALSE)</f>
        <v>ARMÁRIO MÉDIO,Medidas: 800 x 500 x 1000mm, Descrição: fechado, com prateleiras, corpo e tampo confeccionados em chapa de MDF de 25mm de espessura, fundo, portas e prateleiras confeccionados em chapa de MDF de 15mm de espessura, base confeccionada em aço SAE 1010/1020, tubo de 60 x 40 x 1,9mm, com sapatas de regulagem de altura, em polipropileno injetado, Características Adicionais: demais especificações conforme Termo de Referência.</v>
      </c>
      <c r="I14" s="20" t="str">
        <f>VLOOKUP(F14,'Base de Dados 30.26'!A:E,5,FALSE)</f>
        <v>Unidade</v>
      </c>
      <c r="J14" s="21">
        <f>SUMIF('Base de Dados 30.26'!B:B,'Respostas Órgãos'!F14&amp;" - "&amp;'Respostas Órgãos'!$G$4,'Base de Dados 30.26'!K:K)</f>
        <v>0</v>
      </c>
      <c r="K14" s="22"/>
      <c r="L14" s="23">
        <f t="shared" si="8"/>
        <v>0</v>
      </c>
      <c r="M14" s="24" t="str">
        <f t="shared" si="9"/>
        <v>Sem histórico de consumo</v>
      </c>
    </row>
    <row r="15" spans="1:14" ht="165" x14ac:dyDescent="0.25">
      <c r="A15" s="15">
        <f t="shared" si="2"/>
        <v>0</v>
      </c>
      <c r="B15" s="15" t="str">
        <f t="shared" si="3"/>
        <v>← DIGITE O CÓDIGO DO SEU ÓRGÃO</v>
      </c>
      <c r="C15" s="16">
        <f t="shared" si="6"/>
        <v>0</v>
      </c>
      <c r="D15" s="15" t="str">
        <f t="shared" si="7"/>
        <v>4.4.90.52.42.04.0058.000025-01</v>
      </c>
      <c r="E15" s="17">
        <v>9</v>
      </c>
      <c r="F15" s="18" t="s">
        <v>139</v>
      </c>
      <c r="G15" s="19" t="str">
        <f>VLOOKUP(F15,'Base de Dados 30.26'!A:C,3,FALSE)</f>
        <v>GAVETEIRO VOLANTE 400x470x682mm</v>
      </c>
      <c r="H15" s="19" t="str">
        <f>VLOOKUP(F15,'Base de Dados 30.26'!A:D,4,FALSE)</f>
        <v>GAVETEIRO VOLANTE,Medidas: 400 x 470 x 692mm, Descrição: com gavetão para pastas suspensas,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v>
      </c>
      <c r="I15" s="20" t="str">
        <f>VLOOKUP(F15,'Base de Dados 30.26'!A:E,5,FALSE)</f>
        <v>Unidade</v>
      </c>
      <c r="J15" s="21">
        <f>SUMIF('Base de Dados 30.26'!B:B,'Respostas Órgãos'!F15&amp;" - "&amp;'Respostas Órgãos'!$G$4,'Base de Dados 30.26'!K:K)</f>
        <v>0</v>
      </c>
      <c r="K15" s="22"/>
      <c r="L15" s="23">
        <f t="shared" si="8"/>
        <v>0</v>
      </c>
      <c r="M15" s="24" t="str">
        <f t="shared" si="9"/>
        <v>Sem histórico de consumo</v>
      </c>
    </row>
    <row r="16" spans="1:14" ht="90" x14ac:dyDescent="0.25">
      <c r="A16" s="15">
        <f t="shared" si="2"/>
        <v>0</v>
      </c>
      <c r="B16" s="15" t="str">
        <f t="shared" si="3"/>
        <v>← DIGITE O CÓDIGO DO SEU ÓRGÃO</v>
      </c>
      <c r="C16" s="16">
        <f t="shared" si="6"/>
        <v>0</v>
      </c>
      <c r="D16" s="15" t="str">
        <f t="shared" si="7"/>
        <v>4.4.90.52.42.04.0445.000001-01</v>
      </c>
      <c r="E16" s="17">
        <v>10</v>
      </c>
      <c r="F16" s="18" t="s">
        <v>142</v>
      </c>
      <c r="G16" s="19" t="str">
        <f>VLOOKUP(F16,'Base de Dados 30.26'!A:C,3,FALSE)</f>
        <v>MESA 1250x740mm</v>
      </c>
      <c r="H16" s="19" t="str">
        <f>VLOOKUP(F16,'Base de Dados 30.26'!A:D,4,FALSE)</f>
        <v>MESA,Medidas: 1250 x 740mm, Descrição: de reunião, redonda, tampo confeccionado em chapa de MDF de 25mm de espessura, base em aço com tubo central e 5 pés com sapatas reguladoras de nível em poliestireno injetado, Características Adicionais: demais especificações conforme Termo de Referência.</v>
      </c>
      <c r="I16" s="20" t="str">
        <f>VLOOKUP(F16,'Base de Dados 30.26'!A:E,5,FALSE)</f>
        <v>Unidade</v>
      </c>
      <c r="J16" s="21">
        <f>SUMIF('Base de Dados 30.26'!B:B,'Respostas Órgãos'!F16&amp;" - "&amp;'Respostas Órgãos'!$G$4,'Base de Dados 30.26'!K:K)</f>
        <v>0</v>
      </c>
      <c r="K16" s="22"/>
      <c r="L16" s="23">
        <f t="shared" si="8"/>
        <v>0</v>
      </c>
      <c r="M16" s="24" t="str">
        <f t="shared" si="9"/>
        <v>Sem histórico de consumo</v>
      </c>
    </row>
    <row r="17" spans="1:13" ht="150" x14ac:dyDescent="0.25">
      <c r="A17" s="15">
        <f t="shared" si="2"/>
        <v>0</v>
      </c>
      <c r="B17" s="15" t="str">
        <f t="shared" si="3"/>
        <v>← DIGITE O CÓDIGO DO SEU ÓRGÃO</v>
      </c>
      <c r="C17" s="16">
        <f t="shared" si="6"/>
        <v>0</v>
      </c>
      <c r="D17" s="15" t="str">
        <f t="shared" si="7"/>
        <v>4.4.90.52.42.04.0058.000026-01</v>
      </c>
      <c r="E17" s="17">
        <v>11</v>
      </c>
      <c r="F17" s="18" t="s">
        <v>145</v>
      </c>
      <c r="G17" s="19" t="str">
        <f>VLOOKUP(F17,'Base de Dados 30.26'!A:C,3,FALSE)</f>
        <v>GAVETEIRO VOLANTE 400x470x692mm</v>
      </c>
      <c r="H17" s="19" t="str">
        <f>VLOOKUP(F17,'Base de Dados 30.26'!A:D,4,FALSE)</f>
        <v>GAVETEIRO VOLANTE,Medidas: 400 x 470 x 692mm, Descrição: com 4 gavetas,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v>
      </c>
      <c r="I17" s="20" t="str">
        <f>VLOOKUP(F17,'Base de Dados 30.26'!A:E,5,FALSE)</f>
        <v>Unidade</v>
      </c>
      <c r="J17" s="21">
        <f>SUMIF('Base de Dados 30.26'!B:B,'Respostas Órgãos'!F17&amp;" - "&amp;'Respostas Órgãos'!$G$4,'Base de Dados 30.26'!K:K)</f>
        <v>0</v>
      </c>
      <c r="K17" s="22"/>
      <c r="L17" s="23">
        <f t="shared" si="8"/>
        <v>0</v>
      </c>
      <c r="M17" s="24" t="str">
        <f t="shared" si="9"/>
        <v>Sem histórico de consumo</v>
      </c>
    </row>
    <row r="18" spans="1:13" ht="165" x14ac:dyDescent="0.25">
      <c r="A18" s="15">
        <f t="shared" si="2"/>
        <v>0</v>
      </c>
      <c r="B18" s="15" t="str">
        <f t="shared" si="3"/>
        <v>← DIGITE O CÓDIGO DO SEU ÓRGÃO</v>
      </c>
      <c r="C18" s="16">
        <f t="shared" si="6"/>
        <v>0</v>
      </c>
      <c r="D18" s="15" t="str">
        <f t="shared" si="7"/>
        <v>4.4.90.52.42.04.0445.000002-01</v>
      </c>
      <c r="E18" s="17">
        <v>12</v>
      </c>
      <c r="F18" s="18" t="s">
        <v>148</v>
      </c>
      <c r="G18" s="19" t="str">
        <f>VLOOKUP(F18,'Base de Dados 30.26'!A:C,3,FALSE)</f>
        <v>MESA 3500x1200x760mm</v>
      </c>
      <c r="H18" s="19" t="str">
        <f>VLOOKUP(F18,'Base de Dados 30.26'!A:D,4,FALSE)</f>
        <v>MESA,Medidas: 3500 x 1200 x 760mm, Descrição: de reunião, retangular, tampo confeccionado em chapa de MDF de 25mm de espessura, 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v>
      </c>
      <c r="I18" s="20" t="str">
        <f>VLOOKUP(F18,'Base de Dados 30.26'!A:E,5,FALSE)</f>
        <v>Unidade</v>
      </c>
      <c r="J18" s="21">
        <f>SUMIF('Base de Dados 30.26'!B:B,'Respostas Órgãos'!F18&amp;" - "&amp;'Respostas Órgãos'!$G$4,'Base de Dados 30.26'!K:K)</f>
        <v>0</v>
      </c>
      <c r="K18" s="22"/>
      <c r="L18" s="23">
        <f t="shared" si="8"/>
        <v>0</v>
      </c>
      <c r="M18" s="24" t="str">
        <f t="shared" si="9"/>
        <v>Sem histórico de consumo</v>
      </c>
    </row>
    <row r="19" spans="1:13" ht="150" x14ac:dyDescent="0.25">
      <c r="A19" s="15">
        <f t="shared" si="2"/>
        <v>0</v>
      </c>
      <c r="B19" s="15" t="str">
        <f t="shared" si="3"/>
        <v>← DIGITE O CÓDIGO DO SEU ÓRGÃO</v>
      </c>
      <c r="C19" s="16">
        <f t="shared" si="6"/>
        <v>0</v>
      </c>
      <c r="D19" s="15" t="str">
        <f t="shared" si="7"/>
        <v>4.4.90.52.42.04.0058.000027-01</v>
      </c>
      <c r="E19" s="17">
        <v>13</v>
      </c>
      <c r="F19" s="18" t="s">
        <v>151</v>
      </c>
      <c r="G19" s="19" t="str">
        <f>VLOOKUP(F19,'Base de Dados 30.26'!A:C,3,FALSE)</f>
        <v>GAVETEIRO VOLANTE 400x465x709mm</v>
      </c>
      <c r="H19" s="19" t="str">
        <f>VLOOKUP(F19,'Base de Dados 30.26'!A:D,4,FALSE)</f>
        <v>GAVETEIRO VOLANTE,Medidas: 400 x 465 x 709mm, Descrição: executivo, laterais e tampo confeccionados em chapa de MDF de 25mm de espessura, base e fundo confeccionados em chapa de MDF de 15mm de espessura, caixa fabricada em chapas de MDF de 12mm, revestida com um película de PVC preto, corrediças fabricadas em chapa de aço ABNT 1020 com acabamento em pintura eletrostática epóxi, puxadores tipo alça em aço SAE 1010/1020, com 3/8 de polegada, trefilado fino, rodízios termoplásticos pretos, Características Adicionais: demais especificações conforme Termo de Referência.</v>
      </c>
      <c r="I19" s="20" t="str">
        <f>VLOOKUP(F19,'Base de Dados 30.26'!A:E,5,FALSE)</f>
        <v>Unidade</v>
      </c>
      <c r="J19" s="21">
        <f>SUMIF('Base de Dados 30.26'!B:B,'Respostas Órgãos'!F19&amp;" - "&amp;'Respostas Órgãos'!$G$4,'Base de Dados 30.26'!K:K)</f>
        <v>0</v>
      </c>
      <c r="K19" s="22"/>
      <c r="L19" s="23">
        <f t="shared" si="8"/>
        <v>0</v>
      </c>
      <c r="M19" s="24" t="str">
        <f t="shared" si="9"/>
        <v>Sem histórico de consumo</v>
      </c>
    </row>
    <row r="20" spans="1:13" ht="90" x14ac:dyDescent="0.25">
      <c r="A20" s="15">
        <f t="shared" si="2"/>
        <v>0</v>
      </c>
      <c r="B20" s="15" t="str">
        <f t="shared" si="3"/>
        <v>← DIGITE O CÓDIGO DO SEU ÓRGÃO</v>
      </c>
      <c r="C20" s="16">
        <f t="shared" si="6"/>
        <v>0</v>
      </c>
      <c r="D20" s="15" t="str">
        <f t="shared" si="7"/>
        <v>4.4.90.52.42.04.0445.000003-01</v>
      </c>
      <c r="E20" s="17">
        <v>14</v>
      </c>
      <c r="F20" s="18" t="s">
        <v>154</v>
      </c>
      <c r="G20" s="19" t="str">
        <f>VLOOKUP(F20,'Base de Dados 30.26'!A:C,3,FALSE)</f>
        <v>MESA 1400x1400x740mm</v>
      </c>
      <c r="H20" s="19" t="str">
        <f>VLOOKUP(F20,'Base de Dados 30.26'!A:D,4,FALSE)</f>
        <v>MESA,Medidas: 1400 x 1400 x 740mm, Descrição: de reunião, com tampo quadrado, tampo confeccionado em chapa de MDF de 25mm de espessura, base em aço com tubo central e 5 pés com sapatas reguladoras de nível em poliestireno injetado, Características Adicionais: demais especificações conforme Termo de Referência.</v>
      </c>
      <c r="I20" s="20" t="str">
        <f>VLOOKUP(F20,'Base de Dados 30.26'!A:E,5,FALSE)</f>
        <v>Unidade</v>
      </c>
      <c r="J20" s="21">
        <f>SUMIF('Base de Dados 30.26'!B:B,'Respostas Órgãos'!F20&amp;" - "&amp;'Respostas Órgãos'!$G$4,'Base de Dados 30.26'!K:K)</f>
        <v>0</v>
      </c>
      <c r="K20" s="22"/>
      <c r="L20" s="23">
        <f t="shared" si="8"/>
        <v>0</v>
      </c>
      <c r="M20" s="24" t="str">
        <f t="shared" si="9"/>
        <v>Sem histórico de consumo</v>
      </c>
    </row>
    <row r="21" spans="1:13" ht="105" x14ac:dyDescent="0.25">
      <c r="A21" s="15">
        <f t="shared" si="2"/>
        <v>0</v>
      </c>
      <c r="B21" s="15" t="str">
        <f t="shared" si="3"/>
        <v>← DIGITE O CÓDIGO DO SEU ÓRGÃO</v>
      </c>
      <c r="C21" s="16">
        <f t="shared" si="6"/>
        <v>0</v>
      </c>
      <c r="D21" s="15" t="str">
        <f t="shared" si="7"/>
        <v>4.4.90.52.42.04.0445.000004-01</v>
      </c>
      <c r="E21" s="17">
        <v>15</v>
      </c>
      <c r="F21" s="18" t="s">
        <v>157</v>
      </c>
      <c r="G21" s="19" t="str">
        <f>VLOOKUP(F21,'Base de Dados 30.26'!A:C,3,FALSE)</f>
        <v>MESA 1400(600)x1400(600)x740mm</v>
      </c>
      <c r="H21" s="19" t="str">
        <f>VLOOKUP(F21,'Base de Dados 30.26'!A:D,4,FALSE)</f>
        <v>MESA,Medidas: 1400 (600) x 1400 (600) x 740mm, Descrição: angular, tampo em superfície angular constituída de duas partes confeccionadas em chapa de MDF, com espessura final mínima de 36mm, duas estruturas verticais e sistema modular, estrutura horizontal tubular mínima de 40 x 40mm e parede de 1,5mm, Características Adicionais: demais especificações conforme Termo de Referência.</v>
      </c>
      <c r="I21" s="20" t="str">
        <f>VLOOKUP(F21,'Base de Dados 30.26'!A:E,5,FALSE)</f>
        <v>Unidade</v>
      </c>
      <c r="J21" s="21">
        <f>SUMIF('Base de Dados 30.26'!B:B,'Respostas Órgãos'!F21&amp;" - "&amp;'Respostas Órgãos'!$G$4,'Base de Dados 30.26'!K:K)</f>
        <v>0</v>
      </c>
      <c r="K21" s="22"/>
      <c r="L21" s="23">
        <f t="shared" si="8"/>
        <v>0</v>
      </c>
      <c r="M21" s="24" t="str">
        <f t="shared" si="9"/>
        <v>Sem histórico de consumo</v>
      </c>
    </row>
    <row r="22" spans="1:13" ht="105" x14ac:dyDescent="0.25">
      <c r="A22" s="15">
        <f t="shared" si="2"/>
        <v>0</v>
      </c>
      <c r="B22" s="15" t="str">
        <f t="shared" si="3"/>
        <v>← DIGITE O CÓDIGO DO SEU ÓRGÃO</v>
      </c>
      <c r="C22" s="16">
        <f t="shared" si="6"/>
        <v>0</v>
      </c>
      <c r="D22" s="15" t="str">
        <f t="shared" si="7"/>
        <v>4.4.90.52.42.04.0445.000005-01</v>
      </c>
      <c r="E22" s="17">
        <v>16</v>
      </c>
      <c r="F22" s="18" t="s">
        <v>160</v>
      </c>
      <c r="G22" s="19" t="str">
        <f>VLOOKUP(F22,'Base de Dados 30.26'!A:C,3,FALSE)</f>
        <v>MESA 1500x600x740mm</v>
      </c>
      <c r="H22" s="19" t="str">
        <f>VLOOKUP(F22,'Base de Dados 30.26'!A:D,4,FALSE)</f>
        <v>MESA,Medidas: 1500 x 600 x 740mm, Descrição: retangular, tampo em superfície angular constituída de duas partes confeccionadas em chapa de MDF, com espessura final mínima de 36mm, duas estruturas verticais e sistema modular, estrutura horizontal tubular mínima de 40 x 40mm e parede de 1,5mm, Características Adicionais: demais especificações conforme Termo de Referência.</v>
      </c>
      <c r="I22" s="20" t="str">
        <f>VLOOKUP(F22,'Base de Dados 30.26'!A:E,5,FALSE)</f>
        <v>Unidade</v>
      </c>
      <c r="J22" s="21">
        <f>SUMIF('Base de Dados 30.26'!B:B,'Respostas Órgãos'!F22&amp;" - "&amp;'Respostas Órgãos'!$G$4,'Base de Dados 30.26'!K:K)</f>
        <v>0</v>
      </c>
      <c r="K22" s="22"/>
      <c r="L22" s="23">
        <f t="shared" si="8"/>
        <v>0</v>
      </c>
      <c r="M22" s="24" t="str">
        <f t="shared" si="9"/>
        <v>Sem histórico de consumo</v>
      </c>
    </row>
    <row r="23" spans="1:13" ht="135" x14ac:dyDescent="0.25">
      <c r="A23" s="15">
        <f t="shared" si="2"/>
        <v>0</v>
      </c>
      <c r="B23" s="15" t="str">
        <f t="shared" si="3"/>
        <v>← DIGITE O CÓDIGO DO SEU ÓRGÃO</v>
      </c>
      <c r="C23" s="16">
        <f t="shared" si="6"/>
        <v>0</v>
      </c>
      <c r="D23" s="15" t="str">
        <f t="shared" si="7"/>
        <v>4.4.90.52.42.04.0445.000006-01</v>
      </c>
      <c r="E23" s="17">
        <v>17</v>
      </c>
      <c r="F23" s="18" t="s">
        <v>163</v>
      </c>
      <c r="G23" s="19" t="str">
        <f>VLOOKUP(F23,'Base de Dados 30.26'!A:C,3,FALSE)</f>
        <v>MESA 1400x600x740mm</v>
      </c>
      <c r="H23" s="19" t="str">
        <f>VLOOKUP(F23,'Base de Dados 30.26'!A:D,4,FALSE)</f>
        <v>MESA,Medidas: 1400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v>
      </c>
      <c r="I23" s="20" t="str">
        <f>VLOOKUP(F23,'Base de Dados 30.26'!A:E,5,FALSE)</f>
        <v>Unidade</v>
      </c>
      <c r="J23" s="21">
        <f>SUMIF('Base de Dados 30.26'!B:B,'Respostas Órgãos'!F23&amp;" - "&amp;'Respostas Órgãos'!$G$4,'Base de Dados 30.26'!K:K)</f>
        <v>0</v>
      </c>
      <c r="K23" s="22"/>
      <c r="L23" s="23">
        <f t="shared" si="8"/>
        <v>0</v>
      </c>
      <c r="M23" s="24" t="str">
        <f t="shared" si="9"/>
        <v>Sem histórico de consumo</v>
      </c>
    </row>
    <row r="24" spans="1:13" ht="135" x14ac:dyDescent="0.25">
      <c r="A24" s="15">
        <f t="shared" si="2"/>
        <v>0</v>
      </c>
      <c r="B24" s="15" t="str">
        <f t="shared" si="3"/>
        <v>← DIGITE O CÓDIGO DO SEU ÓRGÃO</v>
      </c>
      <c r="C24" s="16">
        <f t="shared" si="6"/>
        <v>0</v>
      </c>
      <c r="D24" s="15" t="str">
        <f t="shared" si="7"/>
        <v>4.4.90.52.42.04.0445.000007-01</v>
      </c>
      <c r="E24" s="17">
        <v>18</v>
      </c>
      <c r="F24" s="18" t="s">
        <v>166</v>
      </c>
      <c r="G24" s="19" t="str">
        <f>VLOOKUP(F24,'Base de Dados 30.26'!A:C,3,FALSE)</f>
        <v>MESA 1220x600x740mm</v>
      </c>
      <c r="H24" s="19" t="str">
        <f>VLOOKUP(F24,'Base de Dados 30.26'!A:D,4,FALSE)</f>
        <v>MESA,Medidas: 1220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v>
      </c>
      <c r="I24" s="20" t="str">
        <f>VLOOKUP(F24,'Base de Dados 30.26'!A:E,5,FALSE)</f>
        <v>Unidade</v>
      </c>
      <c r="J24" s="21">
        <f>SUMIF('Base de Dados 30.26'!B:B,'Respostas Órgãos'!F24&amp;" - "&amp;'Respostas Órgãos'!$G$4,'Base de Dados 30.26'!K:K)</f>
        <v>0</v>
      </c>
      <c r="K24" s="22"/>
      <c r="L24" s="23">
        <f t="shared" si="8"/>
        <v>0</v>
      </c>
      <c r="M24" s="24" t="str">
        <f t="shared" si="9"/>
        <v>Sem histórico de consumo</v>
      </c>
    </row>
    <row r="25" spans="1:13" ht="135" x14ac:dyDescent="0.25">
      <c r="A25" s="15">
        <f t="shared" si="2"/>
        <v>0</v>
      </c>
      <c r="B25" s="15" t="str">
        <f t="shared" si="3"/>
        <v>← DIGITE O CÓDIGO DO SEU ÓRGÃO</v>
      </c>
      <c r="C25" s="16">
        <f t="shared" si="6"/>
        <v>0</v>
      </c>
      <c r="D25" s="15" t="str">
        <f t="shared" si="7"/>
        <v>4.4.90.52.42.04.0445.000008-01</v>
      </c>
      <c r="E25" s="17">
        <v>19</v>
      </c>
      <c r="F25" s="18" t="s">
        <v>169</v>
      </c>
      <c r="G25" s="19" t="str">
        <f>VLOOKUP(F25,'Base de Dados 30.26'!A:C,3,FALSE)</f>
        <v>MESA 1000x600x740mm</v>
      </c>
      <c r="H25" s="19" t="str">
        <f>VLOOKUP(F25,'Base de Dados 30.26'!A:D,4,FALSE)</f>
        <v>MESA,Medidas: 1000 x 600 x 740mm, Descrição: retangular, tampo confeccionado em chapa de MDF de 25mm de espessura, painel frontal em chapa da MDF de 15mm de espessura, estruturas laterais confeccionadas com tubos de aço redondo 1,1/4 de polegada x 1,2mm, calha sob o tampo fabricada com travessa de chapa de aço ABNT 1020 de 3/16 de polegada, com régua de tomadas, sendo 3 elétricas e 3 lógicas, Características Adicionais: demais especificações conforme Termo de Referência.</v>
      </c>
      <c r="I25" s="20" t="str">
        <f>VLOOKUP(F25,'Base de Dados 30.26'!A:E,5,FALSE)</f>
        <v>Unidade</v>
      </c>
      <c r="J25" s="21">
        <f>SUMIF('Base de Dados 30.26'!B:B,'Respostas Órgãos'!F25&amp;" - "&amp;'Respostas Órgãos'!$G$4,'Base de Dados 30.26'!K:K)</f>
        <v>0</v>
      </c>
      <c r="K25" s="22"/>
      <c r="L25" s="23">
        <f t="shared" si="8"/>
        <v>0</v>
      </c>
      <c r="M25" s="24" t="str">
        <f t="shared" si="9"/>
        <v>Sem histórico de consumo</v>
      </c>
    </row>
    <row r="26" spans="1:13" ht="165" x14ac:dyDescent="0.25">
      <c r="A26" s="15">
        <f t="shared" si="2"/>
        <v>0</v>
      </c>
      <c r="B26" s="15" t="str">
        <f t="shared" si="3"/>
        <v>← DIGITE O CÓDIGO DO SEU ÓRGÃO</v>
      </c>
      <c r="C26" s="16">
        <f t="shared" si="6"/>
        <v>0</v>
      </c>
      <c r="D26" s="15" t="str">
        <f t="shared" si="7"/>
        <v>4.4.90.52.42.04.0445.000009-01</v>
      </c>
      <c r="E26" s="17">
        <v>20</v>
      </c>
      <c r="F26" s="18" t="s">
        <v>172</v>
      </c>
      <c r="G26" s="19" t="str">
        <f>VLOOKUP(F26,'Base de Dados 30.26'!A:C,3,FALSE)</f>
        <v>MESA 1400x1400x740mm</v>
      </c>
      <c r="H26" s="19" t="str">
        <f>VLOOKUP(F26,'Base de Dados 30.26'!A:D,4,FALSE)</f>
        <v>MESA,Medidas: 1400 x 1400 x 740, Descrição: de escritório, em formato L, tampo confeccionado em madeira MDF, com espessura mínima de 25mm, dois paineis frontais em madeira MDF com 18mm, estrutura central em chapa 18 no mínimo, dobrada, com formato retangular, sendo dois lados de 120mm e outros dois com 40mm, estruturas laterais em forma de L, com medidas totais de 44 x 520 x 700mm, tampas laterais removíveis, base superior do pórtico em chapa de aço 14, dobrada, medindo 448 x 44mm e com abas de 10mm, Características Adicionais: demais especificações conforme Termo de Referência.</v>
      </c>
      <c r="I26" s="20" t="str">
        <f>VLOOKUP(F26,'Base de Dados 30.26'!A:E,5,FALSE)</f>
        <v>Unidade</v>
      </c>
      <c r="J26" s="21">
        <f>SUMIF('Base de Dados 30.26'!B:B,'Respostas Órgãos'!F26&amp;" - "&amp;'Respostas Órgãos'!$G$4,'Base de Dados 30.26'!K:K)</f>
        <v>0</v>
      </c>
      <c r="K26" s="22"/>
      <c r="L26" s="23">
        <f t="shared" si="8"/>
        <v>0</v>
      </c>
      <c r="M26" s="24" t="str">
        <f t="shared" si="9"/>
        <v>Sem histórico de consumo</v>
      </c>
    </row>
    <row r="27" spans="1:13" ht="285" x14ac:dyDescent="0.25">
      <c r="A27" s="15">
        <f t="shared" si="2"/>
        <v>0</v>
      </c>
      <c r="B27" s="15" t="str">
        <f t="shared" si="3"/>
        <v>← DIGITE O CÓDIGO DO SEU ÓRGÃO</v>
      </c>
      <c r="C27" s="16">
        <f t="shared" si="6"/>
        <v>0</v>
      </c>
      <c r="D27" s="15" t="str">
        <f t="shared" si="7"/>
        <v>4.4.90.52.42.04.0445.000010-01</v>
      </c>
      <c r="E27" s="17">
        <v>21</v>
      </c>
      <c r="F27" s="18" t="s">
        <v>174</v>
      </c>
      <c r="G27" s="19" t="str">
        <f>VLOOKUP(F27,'Base de Dados 30.26'!A:C,3,FALSE)</f>
        <v>MESA 1800x800x730mm</v>
      </c>
      <c r="H27" s="19" t="str">
        <f>VLOOKUP(F27,'Base de Dados 30.26'!A:D,4,FALSE)</f>
        <v>MESA,Medidas: 1800 x 800 x 730, Descrição: de chefia 1, com complemento, apoiada em estrutura metálica e armário estrutural, tampo em superfície retangular confeccionado em chapa de MDF, com espessura final mínima de 36mm, composta por estrutura vertical e armário estrutural, com sistema modular, estrutura interna tubular e capa de fechamento, estrutura vertical formada por tubos verticais de no mínimo 40 x 40mm, e parede de 1,5mm, e na extremidade inferior sapatas reguláveis, e tubos horizontais de no mínimo 40 x 20mm e parede de 1,5mm, armário estrutural com corpo e tampo confeccionados em chapa de MDF de 25mm de espessura, base, laterais, fundo e portas em chapa de MDF com espessura final mínima de 18mm, estrutura horizontal com dois tubos retangulares de no mínimo 50 x 30mm, parede de 3mm, kit de tomadas, sendo 3 elétricas e 4 lógicas, painel frontal constituído em chapa de MDF com espessura final mínima de 18mm, armário de apoio com gaveteiro interno, Características Adicionais: demais especificações conforme Termo de Referência.</v>
      </c>
      <c r="I27" s="20" t="str">
        <f>VLOOKUP(F27,'Base de Dados 30.26'!A:E,5,FALSE)</f>
        <v>Unidade</v>
      </c>
      <c r="J27" s="21">
        <f>SUMIF('Base de Dados 30.26'!B:B,'Respostas Órgãos'!F27&amp;" - "&amp;'Respostas Órgãos'!$G$4,'Base de Dados 30.26'!K:K)</f>
        <v>0</v>
      </c>
      <c r="K27" s="22"/>
      <c r="L27" s="23">
        <f t="shared" si="8"/>
        <v>0</v>
      </c>
      <c r="M27" s="24" t="str">
        <f t="shared" si="9"/>
        <v>Sem histórico de consumo</v>
      </c>
    </row>
    <row r="28" spans="1:13" ht="165" x14ac:dyDescent="0.25">
      <c r="A28" s="15">
        <f t="shared" si="2"/>
        <v>0</v>
      </c>
      <c r="B28" s="15" t="str">
        <f t="shared" si="3"/>
        <v>← DIGITE O CÓDIGO DO SEU ÓRGÃO</v>
      </c>
      <c r="C28" s="16">
        <f t="shared" si="6"/>
        <v>0</v>
      </c>
      <c r="D28" s="15" t="str">
        <f t="shared" si="7"/>
        <v>4.4.90.52.42.04.0445.000011-01</v>
      </c>
      <c r="E28" s="17">
        <v>22</v>
      </c>
      <c r="F28" s="18" t="s">
        <v>177</v>
      </c>
      <c r="G28" s="19" t="str">
        <f>VLOOKUP(F28,'Base de Dados 30.26'!A:C,3,FALSE)</f>
        <v>MESA 2400x1100x740mm</v>
      </c>
      <c r="H28" s="19" t="str">
        <f>VLOOKUP(F28,'Base de Dados 30.26'!A:D,4,FALSE)</f>
        <v>MESA,Medidas: 2400 x 1100 x 740mm, Descrição: de reunião, formato retangular ou oval, tampo confeccionado em chapa de MDF de 25mm de espessura,tampas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v>
      </c>
      <c r="I28" s="20" t="str">
        <f>VLOOKUP(F28,'Base de Dados 30.26'!A:E,5,FALSE)</f>
        <v>Unidade</v>
      </c>
      <c r="J28" s="21">
        <f>SUMIF('Base de Dados 30.26'!B:B,'Respostas Órgãos'!F28&amp;" - "&amp;'Respostas Órgãos'!$G$4,'Base de Dados 30.26'!K:K)</f>
        <v>0</v>
      </c>
      <c r="K28" s="22"/>
      <c r="L28" s="23">
        <f t="shared" si="8"/>
        <v>0</v>
      </c>
      <c r="M28" s="24" t="str">
        <f t="shared" si="9"/>
        <v>Sem histórico de consumo</v>
      </c>
    </row>
    <row r="29" spans="1:13" ht="285" x14ac:dyDescent="0.25">
      <c r="A29" s="15">
        <f t="shared" si="2"/>
        <v>0</v>
      </c>
      <c r="B29" s="15" t="str">
        <f t="shared" si="3"/>
        <v>← DIGITE O CÓDIGO DO SEU ÓRGÃO</v>
      </c>
      <c r="C29" s="16">
        <f t="shared" si="6"/>
        <v>0</v>
      </c>
      <c r="D29" s="15" t="str">
        <f t="shared" si="7"/>
        <v>4.4.90.52.42.04.0445.000012-01</v>
      </c>
      <c r="E29" s="17">
        <v>23</v>
      </c>
      <c r="F29" s="18" t="s">
        <v>180</v>
      </c>
      <c r="G29" s="19" t="str">
        <f>VLOOKUP(F29,'Base de Dados 30.26'!A:C,3,FALSE)</f>
        <v>MESA 1600x800x730mm</v>
      </c>
      <c r="H29" s="19" t="str">
        <f>VLOOKUP(F29,'Base de Dados 30.26'!A:D,4,FALSE)</f>
        <v>MESA,Medidas: 1600 x 800 x 730, Descrição: de chefia 2, com complemento, apoiada em estrutura metálica e armário estrutural, tampo em superfície retangular confeccionado em chapa de MDF, com espessura final mínima de 36mm, composta por estrutura vertical e armário estrutural, com sistema modular, estrutura interna tubular e capa de fechamento, estrutura vertical formada por tubos verticais de no mínimo 40 x 40mm, e parede de 1,5mm, e na extremidade inferior sapatas reguláveis, e tubos horizontais de no mínimo 40 x 20mm e parede de 1,5mm, armário estrutural com corpo e tampo confeccionados em chapa de MDF de 25mm de espessura, base, laterais, fundo e portas em chapa de MDF com espessura final mínima de 18mm, estrutura horizontal com dois tubos retangulares de no mínimo 50 x 30mm, parede de 3mm, kit de tomadas, sendo 3 elétricas e 4 lógicas, painel frontal constituído em chapa de MDF com espessura final mínima de 18mm, armário de apoio com gaveteiro interno, Características Adicionais: demais especificações conforme Termo de Referência.</v>
      </c>
      <c r="I29" s="20" t="str">
        <f>VLOOKUP(F29,'Base de Dados 30.26'!A:E,5,FALSE)</f>
        <v>Unidade</v>
      </c>
      <c r="J29" s="21">
        <f>SUMIF('Base de Dados 30.26'!B:B,'Respostas Órgãos'!F29&amp;" - "&amp;'Respostas Órgãos'!$G$4,'Base de Dados 30.26'!K:K)</f>
        <v>0</v>
      </c>
      <c r="K29" s="22"/>
      <c r="L29" s="23">
        <f t="shared" si="8"/>
        <v>0</v>
      </c>
      <c r="M29" s="24" t="str">
        <f t="shared" si="9"/>
        <v>Sem histórico de consumo</v>
      </c>
    </row>
    <row r="30" spans="1:13" ht="165" x14ac:dyDescent="0.25">
      <c r="A30" s="15">
        <f t="shared" si="2"/>
        <v>0</v>
      </c>
      <c r="B30" s="15" t="str">
        <f t="shared" si="3"/>
        <v>← DIGITE O CÓDIGO DO SEU ÓRGÃO</v>
      </c>
      <c r="C30" s="16">
        <f t="shared" si="6"/>
        <v>0</v>
      </c>
      <c r="D30" s="15" t="str">
        <f t="shared" si="7"/>
        <v>4.4.90.52.42.04.0445.000013-01</v>
      </c>
      <c r="E30" s="17">
        <v>24</v>
      </c>
      <c r="F30" s="18" t="s">
        <v>183</v>
      </c>
      <c r="G30" s="19" t="str">
        <f>VLOOKUP(F30,'Base de Dados 30.26'!A:C,3,FALSE)</f>
        <v>MESA 3000x1100x740mm</v>
      </c>
      <c r="H30" s="19" t="str">
        <f>VLOOKUP(F30,'Base de Dados 30.26'!A:D,4,FALSE)</f>
        <v>MESA,Medidas: 3000 x 1100 x 740mm, Descrição: de reunião, formato elíptico, tampo confeccionado em chapa de MDF de 25mm de espessura, tampas basculantes montadas no tampo por travessa, através de dobradiças, confeccionadas em chapa de aço ABNT 1020 de 1mm de espessura, painel central e pés confeccionados em chapa de MDF de 25mm de espessura, calha central em chapa de aço ABNT 1020 de 1,2mm de espessura, conjunto de longarina em perfil confeccionado em chapa de aço ABNT 1020 de 2mm, sapatas reguladoras de nível em polipropileno, Características Adicionais: demais especificações conforme Termo de Referência.</v>
      </c>
      <c r="I30" s="20" t="str">
        <f>VLOOKUP(F30,'Base de Dados 30.26'!A:E,5,FALSE)</f>
        <v>Unidade</v>
      </c>
      <c r="J30" s="21">
        <f>SUMIF('Base de Dados 30.26'!B:B,'Respostas Órgãos'!F30&amp;" - "&amp;'Respostas Órgãos'!$G$4,'Base de Dados 30.26'!K:K)</f>
        <v>0</v>
      </c>
      <c r="K30" s="22"/>
      <c r="L30" s="23">
        <f t="shared" si="8"/>
        <v>0</v>
      </c>
      <c r="M30" s="24" t="str">
        <f t="shared" si="9"/>
        <v>Sem histórico de consumo</v>
      </c>
    </row>
    <row r="31" spans="1:13" ht="135" x14ac:dyDescent="0.25">
      <c r="A31" s="15">
        <f t="shared" si="2"/>
        <v>0</v>
      </c>
      <c r="B31" s="15" t="str">
        <f t="shared" si="3"/>
        <v>← DIGITE O CÓDIGO DO SEU ÓRGÃO</v>
      </c>
      <c r="C31" s="16">
        <f t="shared" si="6"/>
        <v>0</v>
      </c>
      <c r="D31" s="15" t="str">
        <f t="shared" si="7"/>
        <v>4.4.90.52.42.04.0053.000039-01</v>
      </c>
      <c r="E31" s="17">
        <v>25</v>
      </c>
      <c r="F31" s="18" t="s">
        <v>186</v>
      </c>
      <c r="G31" s="19" t="str">
        <f>VLOOKUP(F31,'Base de Dados 30.26'!A:C,3,FALSE)</f>
        <v>ARMÁRIO BAIXO 800x600x740mm</v>
      </c>
      <c r="H31" s="19" t="str">
        <f>VLOOKUP(F31,'Base de Dados 30.26'!A:D,4,FALSE)</f>
        <v>ARMÁRIO BAIXO,Medidas: 800 x 600 x 740mm, Descrição: lateral, corpo e tampo confeccionados em chapa de MDF de 25mm, fundo e portas confeccionados em chapa de MDF de 15mm de espessura, fechamento com chave escamoteável, puxadores tipo alça em aço SAE 1010/1020 com 3/8 de polegada, trefilado fino, base confeccionada em aço SAE 1010/1020, tubo de 60 x 40 x 1,9mm, sapatas com regularem de altura em polipropileno injetado, Características Adicionais: demais especificações conforme Termo de Referência.</v>
      </c>
      <c r="I31" s="20" t="str">
        <f>VLOOKUP(F31,'Base de Dados 30.26'!A:E,5,FALSE)</f>
        <v>Unidade</v>
      </c>
      <c r="J31" s="21">
        <f>SUMIF('Base de Dados 30.26'!B:B,'Respostas Órgãos'!F31&amp;" - "&amp;'Respostas Órgãos'!$G$4,'Base de Dados 30.26'!K:K)</f>
        <v>0</v>
      </c>
      <c r="K31" s="22"/>
      <c r="L31" s="23">
        <f t="shared" si="8"/>
        <v>0</v>
      </c>
      <c r="M31" s="24" t="str">
        <f t="shared" si="9"/>
        <v>Sem histórico de consumo</v>
      </c>
    </row>
    <row r="32" spans="1:13" ht="180" x14ac:dyDescent="0.25">
      <c r="A32" s="15">
        <f t="shared" si="2"/>
        <v>0</v>
      </c>
      <c r="B32" s="15" t="str">
        <f t="shared" si="3"/>
        <v>← DIGITE O CÓDIGO DO SEU ÓRGÃO</v>
      </c>
      <c r="C32" s="16">
        <f t="shared" si="6"/>
        <v>0</v>
      </c>
      <c r="D32" s="15" t="str">
        <f t="shared" si="7"/>
        <v>4.4.90.52.42.04.0445.000014-01</v>
      </c>
      <c r="E32" s="17">
        <v>26</v>
      </c>
      <c r="F32" s="18" t="s">
        <v>189</v>
      </c>
      <c r="G32" s="19" t="str">
        <f>VLOOKUP(F32,'Base de Dados 30.26'!A:C,3,FALSE)</f>
        <v>MESA 13,20x3,60m</v>
      </c>
      <c r="H32" s="19" t="str">
        <f>VLOOKUP(F32,'Base de Dados 30.26'!A:D,4,FALSE)</f>
        <v>MESA,Medidas: 13,20 x 3,60m, Descrição: de reunião, modular para 40 lugares em formato retangular, U fechado, tampo confeccionado em chapa de MDF de 25mm de espessura, tampas basculantes montadas no tampo por travessa, através de dobradiças, confeccionadas em chapa de aço ABNT 1020 de 1mm de espessura, composta por 16 mesas medindo 1,5 x 060m, 4 mesas de 1,5 x 0,60m no sentido da largura de 2 mesas de 1,40 x 0,60m no sentido da profundidade, conjunto de longarina em perfil confeccionado em chapa de aço ABNT 1020 de 2mm, sapatas reguladoras de nível em polipropileno, Características Adicionais: demais especificações conforme Termo de Referência.</v>
      </c>
      <c r="I32" s="20" t="str">
        <f>VLOOKUP(F32,'Base de Dados 30.26'!A:E,5,FALSE)</f>
        <v>Unidade</v>
      </c>
      <c r="J32" s="21">
        <f>SUMIF('Base de Dados 30.26'!B:B,'Respostas Órgãos'!F32&amp;" - "&amp;'Respostas Órgãos'!$G$4,'Base de Dados 30.26'!K:K)</f>
        <v>0</v>
      </c>
      <c r="K32" s="22"/>
      <c r="L32" s="23">
        <f t="shared" si="8"/>
        <v>0</v>
      </c>
      <c r="M32" s="24" t="str">
        <f t="shared" si="9"/>
        <v>Sem histórico de consumo</v>
      </c>
    </row>
    <row r="33" spans="1:13" ht="195" x14ac:dyDescent="0.25">
      <c r="A33" s="15">
        <f t="shared" si="2"/>
        <v>0</v>
      </c>
      <c r="B33" s="15" t="str">
        <f t="shared" si="3"/>
        <v>← DIGITE O CÓDIGO DO SEU ÓRGÃO</v>
      </c>
      <c r="C33" s="16">
        <f t="shared" si="6"/>
        <v>0</v>
      </c>
      <c r="D33" s="15" t="str">
        <f t="shared" si="7"/>
        <v>4.4.90.52.42.04.0445.000015-01</v>
      </c>
      <c r="E33" s="17">
        <v>27</v>
      </c>
      <c r="F33" s="18" t="s">
        <v>192</v>
      </c>
      <c r="G33" s="19" t="str">
        <f>VLOOKUP(F33,'Base de Dados 30.26'!A:C,3,FALSE)</f>
        <v>MESA 900x800mm</v>
      </c>
      <c r="H33" s="19" t="str">
        <f>VLOOKUP(F33,'Base de Dados 30.26'!A:D,4,FALSE)</f>
        <v>MESA,Medidas: 900 x 800mm, Descrição: regulável para Call Center com divisórias, painel frontal medindo 900 x 50 x 1600mm, paineis laterais medindo 1200 x 25 x 1600, tampo reto para teleatendimento, confeccionado em MDF com espessura mínima de 25mm, tampo superior medindo 900 x 300 e inferior 900 x 475mm, colunas verticais em tubo de aço SAE 1020 x 30 x 50 x 1,2mm, travessa superior em chapa de aço SAE 1020 em formato U de 39 x 20 x 1,9mm, travessa inferior em chapa de aço SAE 1020 de 30 x 50 x 1,2mm, paineis cegos com 50mm de espessura confeccionados em aglomerado e painel fixo em tubo de aço SAE 1020 de 20 x 50 x 1,06mm, sapatas niveladoras em polietileno injetado, Características Adicionais: demais especificações conforme Termo de Referência.</v>
      </c>
      <c r="I33" s="20" t="str">
        <f>VLOOKUP(F33,'Base de Dados 30.26'!A:E,5,FALSE)</f>
        <v>Unidade</v>
      </c>
      <c r="J33" s="21">
        <f>SUMIF('Base de Dados 30.26'!B:B,'Respostas Órgãos'!F33&amp;" - "&amp;'Respostas Órgãos'!$G$4,'Base de Dados 30.26'!K:K)</f>
        <v>0</v>
      </c>
      <c r="K33" s="22"/>
      <c r="L33" s="23">
        <f t="shared" si="8"/>
        <v>0</v>
      </c>
      <c r="M33" s="24" t="str">
        <f t="shared" si="9"/>
        <v>Sem histórico de consumo</v>
      </c>
    </row>
    <row r="34" spans="1:13" ht="90" x14ac:dyDescent="0.25">
      <c r="A34" s="15">
        <f t="shared" si="2"/>
        <v>0</v>
      </c>
      <c r="B34" s="15" t="str">
        <f t="shared" si="3"/>
        <v>← DIGITE O CÓDIGO DO SEU ÓRGÃO</v>
      </c>
      <c r="C34" s="16">
        <f t="shared" si="6"/>
        <v>0</v>
      </c>
      <c r="D34" s="15" t="str">
        <f t="shared" si="7"/>
        <v>4.4.90.52.42.04.0445.000016-01</v>
      </c>
      <c r="E34" s="17">
        <v>28</v>
      </c>
      <c r="F34" s="18" t="s">
        <v>195</v>
      </c>
      <c r="G34" s="19" t="str">
        <f>VLOOKUP(F34,'Base de Dados 30.26'!A:C,3,FALSE)</f>
        <v>MESA 1800x700x740mm</v>
      </c>
      <c r="H34" s="19" t="str">
        <f>VLOOKUP(F34,'Base de Dados 30.26'!A:D,4,FALSE)</f>
        <v>MESA,Medidas: 1800 x 700 x 740mm, Descrição: para monitoração, tampo para mesas em formato curvo medindo 1800 x 700mm em madeira MDF com espessura mínima de 25mm, densidade média de 600Kg/m, Características Adicionais: demais especificações conforme Termo de Referência.</v>
      </c>
      <c r="I34" s="20" t="str">
        <f>VLOOKUP(F34,'Base de Dados 30.26'!A:E,5,FALSE)</f>
        <v>Unidade</v>
      </c>
      <c r="J34" s="21">
        <f>SUMIF('Base de Dados 30.26'!B:B,'Respostas Órgãos'!F34&amp;" - "&amp;'Respostas Órgãos'!$G$4,'Base de Dados 30.26'!K:K)</f>
        <v>0</v>
      </c>
      <c r="K34" s="22"/>
      <c r="L34" s="23">
        <f t="shared" si="8"/>
        <v>0</v>
      </c>
      <c r="M34" s="24" t="str">
        <f t="shared" si="9"/>
        <v>Sem histórico de consumo</v>
      </c>
    </row>
  </sheetData>
  <sheetProtection algorithmName="SHA-512" hashValue="p4qUw2Znofstnq+YXpYflSeiaRQb3KVQVoV9IOSPIt3kx+4EjPKiXsjdLNG1P/RgIyVhKBbJWFi9yg1fiapORg==" saltValue="05DZ6XOL8LYtmmLOODHTkA==" spinCount="100000" sheet="1" objects="1" scenarios="1"/>
  <mergeCells count="8">
    <mergeCell ref="E1:M1"/>
    <mergeCell ref="E2:M2"/>
    <mergeCell ref="E3:M3"/>
    <mergeCell ref="E4:F4"/>
    <mergeCell ref="I4:K5"/>
    <mergeCell ref="L4:M5"/>
    <mergeCell ref="E5:F5"/>
    <mergeCell ref="G5:H5"/>
  </mergeCells>
  <conditionalFormatting sqref="J7:J34">
    <cfRule type="cellIs" dxfId="6" priority="12" operator="greaterThan">
      <formula>0</formula>
    </cfRule>
    <cfRule type="cellIs" dxfId="5" priority="13" operator="equal">
      <formula>0</formula>
    </cfRule>
  </conditionalFormatting>
  <conditionalFormatting sqref="J7:J34">
    <cfRule type="cellIs" dxfId="4" priority="10" operator="greaterThan">
      <formula>0</formula>
    </cfRule>
    <cfRule type="cellIs" dxfId="3" priority="11" operator="equal">
      <formula>0</formula>
    </cfRule>
  </conditionalFormatting>
  <conditionalFormatting sqref="M7:M34">
    <cfRule type="cellIs" dxfId="2" priority="9" operator="greaterThanOrEqual">
      <formula>0.5</formula>
    </cfRule>
  </conditionalFormatting>
  <conditionalFormatting sqref="H4">
    <cfRule type="cellIs" dxfId="1" priority="6" operator="equal">
      <formula>"Código não encontrado. Preenchimento Obrigatório. Verifique abaixo na aba CÓDIGO DAS UNIDADES"</formula>
    </cfRule>
    <cfRule type="cellIs" dxfId="0" priority="7" operator="equal">
      <formula>"← Digite o código do seu Órgão"</formula>
    </cfRule>
  </conditionalFormatting>
  <pageMargins left="0.51181102362204722" right="0.51181102362204722" top="0.78740157480314965" bottom="0.78740157480314965"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7"/>
  <sheetViews>
    <sheetView workbookViewId="0">
      <selection activeCell="B11" sqref="B11"/>
    </sheetView>
  </sheetViews>
  <sheetFormatPr defaultRowHeight="15" x14ac:dyDescent="0.25"/>
  <cols>
    <col min="1" max="1" width="9.140625" style="26"/>
    <col min="2" max="2" width="110.5703125" style="26" bestFit="1" customWidth="1"/>
    <col min="3" max="16384" width="9.140625" style="26"/>
  </cols>
  <sheetData>
    <row r="1" spans="1:2" x14ac:dyDescent="0.25">
      <c r="A1" s="25" t="s">
        <v>26</v>
      </c>
      <c r="B1" s="25" t="s">
        <v>15</v>
      </c>
    </row>
    <row r="2" spans="1:2" x14ac:dyDescent="0.25">
      <c r="A2" s="26">
        <v>147</v>
      </c>
      <c r="B2" s="26" t="s">
        <v>27</v>
      </c>
    </row>
    <row r="3" spans="1:2" x14ac:dyDescent="0.25">
      <c r="A3" s="26">
        <v>367</v>
      </c>
      <c r="B3" s="26" t="s">
        <v>28</v>
      </c>
    </row>
    <row r="4" spans="1:2" x14ac:dyDescent="0.25">
      <c r="A4" s="26">
        <v>300</v>
      </c>
      <c r="B4" s="26" t="s">
        <v>29</v>
      </c>
    </row>
    <row r="5" spans="1:2" x14ac:dyDescent="0.25">
      <c r="A5" s="26">
        <v>133</v>
      </c>
      <c r="B5" s="26" t="s">
        <v>30</v>
      </c>
    </row>
    <row r="6" spans="1:2" x14ac:dyDescent="0.25">
      <c r="A6" s="26">
        <v>138</v>
      </c>
      <c r="B6" s="26" t="s">
        <v>31</v>
      </c>
    </row>
    <row r="7" spans="1:2" x14ac:dyDescent="0.25">
      <c r="A7" s="26">
        <v>308</v>
      </c>
      <c r="B7" s="26" t="s">
        <v>32</v>
      </c>
    </row>
    <row r="8" spans="1:2" x14ac:dyDescent="0.25">
      <c r="A8" s="26">
        <v>135</v>
      </c>
      <c r="B8" s="26" t="s">
        <v>33</v>
      </c>
    </row>
    <row r="9" spans="1:2" x14ac:dyDescent="0.25">
      <c r="A9" s="26">
        <v>142</v>
      </c>
      <c r="B9" s="26" t="s">
        <v>34</v>
      </c>
    </row>
    <row r="10" spans="1:2" x14ac:dyDescent="0.25">
      <c r="A10" s="26">
        <v>143</v>
      </c>
      <c r="B10" s="26" t="s">
        <v>35</v>
      </c>
    </row>
    <row r="11" spans="1:2" x14ac:dyDescent="0.25">
      <c r="A11" s="26">
        <v>144</v>
      </c>
      <c r="B11" s="26" t="s">
        <v>36</v>
      </c>
    </row>
    <row r="12" spans="1:2" x14ac:dyDescent="0.25">
      <c r="A12" s="26">
        <v>134</v>
      </c>
      <c r="B12" s="26" t="s">
        <v>37</v>
      </c>
    </row>
    <row r="13" spans="1:2" x14ac:dyDescent="0.25">
      <c r="A13" s="26">
        <v>304</v>
      </c>
      <c r="B13" s="26" t="s">
        <v>38</v>
      </c>
    </row>
    <row r="14" spans="1:2" x14ac:dyDescent="0.25">
      <c r="A14" s="26">
        <v>132</v>
      </c>
      <c r="B14" s="26" t="s">
        <v>39</v>
      </c>
    </row>
    <row r="15" spans="1:2" x14ac:dyDescent="0.25">
      <c r="A15" s="26">
        <v>366</v>
      </c>
      <c r="B15" s="26" t="s">
        <v>40</v>
      </c>
    </row>
    <row r="16" spans="1:2" x14ac:dyDescent="0.25">
      <c r="A16" s="26">
        <v>139</v>
      </c>
      <c r="B16" s="26" t="s">
        <v>41</v>
      </c>
    </row>
    <row r="17" spans="1:2" x14ac:dyDescent="0.25">
      <c r="A17" s="26">
        <v>131</v>
      </c>
      <c r="B17" s="26" t="s">
        <v>42</v>
      </c>
    </row>
    <row r="18" spans="1:2" x14ac:dyDescent="0.25">
      <c r="A18" s="26">
        <v>137</v>
      </c>
      <c r="B18" s="26" t="s">
        <v>43</v>
      </c>
    </row>
    <row r="19" spans="1:2" x14ac:dyDescent="0.25">
      <c r="A19" s="26">
        <v>307</v>
      </c>
      <c r="B19" s="26" t="s">
        <v>44</v>
      </c>
    </row>
    <row r="20" spans="1:2" x14ac:dyDescent="0.25">
      <c r="A20" s="26">
        <v>149</v>
      </c>
      <c r="B20" s="26" t="s">
        <v>45</v>
      </c>
    </row>
    <row r="21" spans="1:2" x14ac:dyDescent="0.25">
      <c r="A21" s="26">
        <v>146</v>
      </c>
      <c r="B21" s="26" t="s">
        <v>46</v>
      </c>
    </row>
    <row r="22" spans="1:2" x14ac:dyDescent="0.25">
      <c r="A22" s="26">
        <v>136</v>
      </c>
      <c r="B22" s="26" t="s">
        <v>47</v>
      </c>
    </row>
    <row r="23" spans="1:2" x14ac:dyDescent="0.25">
      <c r="A23" s="26">
        <v>140</v>
      </c>
      <c r="B23" s="26" t="s">
        <v>48</v>
      </c>
    </row>
    <row r="24" spans="1:2" x14ac:dyDescent="0.25">
      <c r="A24" s="26">
        <v>305</v>
      </c>
      <c r="B24" s="26" t="s">
        <v>49</v>
      </c>
    </row>
    <row r="25" spans="1:2" x14ac:dyDescent="0.25">
      <c r="A25" s="26">
        <v>141</v>
      </c>
      <c r="B25" s="26" t="s">
        <v>50</v>
      </c>
    </row>
    <row r="26" spans="1:2" x14ac:dyDescent="0.25">
      <c r="A26" s="26">
        <v>145</v>
      </c>
      <c r="B26" s="26" t="s">
        <v>51</v>
      </c>
    </row>
    <row r="27" spans="1:2" x14ac:dyDescent="0.25">
      <c r="A27" s="26">
        <v>148</v>
      </c>
      <c r="B27" s="26" t="s">
        <v>52</v>
      </c>
    </row>
    <row r="28" spans="1:2" x14ac:dyDescent="0.25">
      <c r="A28" s="26">
        <v>301</v>
      </c>
      <c r="B28" s="26" t="s">
        <v>53</v>
      </c>
    </row>
    <row r="29" spans="1:2" x14ac:dyDescent="0.25">
      <c r="A29" s="26">
        <v>309</v>
      </c>
      <c r="B29" s="27" t="s">
        <v>54</v>
      </c>
    </row>
    <row r="30" spans="1:2" x14ac:dyDescent="0.25">
      <c r="A30" s="26">
        <v>306</v>
      </c>
      <c r="B30" s="26" t="s">
        <v>55</v>
      </c>
    </row>
    <row r="31" spans="1:2" x14ac:dyDescent="0.25">
      <c r="A31" s="26">
        <v>302</v>
      </c>
      <c r="B31" s="26" t="s">
        <v>56</v>
      </c>
    </row>
    <row r="32" spans="1:2" x14ac:dyDescent="0.25">
      <c r="A32" s="26">
        <v>303</v>
      </c>
      <c r="B32" s="26" t="s">
        <v>57</v>
      </c>
    </row>
    <row r="33" spans="1:2" x14ac:dyDescent="0.25">
      <c r="A33" s="26">
        <v>197</v>
      </c>
      <c r="B33" s="26" t="s">
        <v>58</v>
      </c>
    </row>
    <row r="34" spans="1:2" s="28" customFormat="1" x14ac:dyDescent="0.25">
      <c r="A34" s="28">
        <v>361</v>
      </c>
      <c r="B34" s="28" t="s">
        <v>59</v>
      </c>
    </row>
    <row r="35" spans="1:2" x14ac:dyDescent="0.25">
      <c r="A35" s="26">
        <v>151</v>
      </c>
      <c r="B35" s="26" t="s">
        <v>60</v>
      </c>
    </row>
    <row r="36" spans="1:2" x14ac:dyDescent="0.25">
      <c r="A36" s="26">
        <v>41</v>
      </c>
      <c r="B36" s="27" t="s">
        <v>61</v>
      </c>
    </row>
    <row r="37" spans="1:2" x14ac:dyDescent="0.25">
      <c r="A37" s="26">
        <v>92</v>
      </c>
      <c r="B37" s="26" t="s">
        <v>62</v>
      </c>
    </row>
    <row r="38" spans="1:2" x14ac:dyDescent="0.25">
      <c r="A38" s="26">
        <v>53</v>
      </c>
      <c r="B38" s="26" t="s">
        <v>63</v>
      </c>
    </row>
    <row r="39" spans="1:2" x14ac:dyDescent="0.25">
      <c r="A39" s="26">
        <v>71</v>
      </c>
      <c r="B39" s="27" t="s">
        <v>64</v>
      </c>
    </row>
    <row r="40" spans="1:2" s="28" customFormat="1" x14ac:dyDescent="0.25">
      <c r="A40" s="28">
        <v>310</v>
      </c>
      <c r="B40" s="29" t="s">
        <v>65</v>
      </c>
    </row>
    <row r="41" spans="1:2" x14ac:dyDescent="0.25">
      <c r="A41" s="26">
        <v>1</v>
      </c>
      <c r="B41" s="27" t="s">
        <v>66</v>
      </c>
    </row>
    <row r="42" spans="1:2" x14ac:dyDescent="0.25">
      <c r="A42" s="26">
        <v>121</v>
      </c>
      <c r="B42" s="27" t="s">
        <v>67</v>
      </c>
    </row>
    <row r="43" spans="1:2" x14ac:dyDescent="0.25">
      <c r="A43" s="26">
        <v>392</v>
      </c>
      <c r="B43" s="27" t="s">
        <v>68</v>
      </c>
    </row>
    <row r="44" spans="1:2" x14ac:dyDescent="0.25">
      <c r="A44" s="26">
        <v>113</v>
      </c>
      <c r="B44" s="27" t="s">
        <v>69</v>
      </c>
    </row>
    <row r="45" spans="1:2" x14ac:dyDescent="0.25">
      <c r="A45" s="26">
        <v>55</v>
      </c>
      <c r="B45" s="27" t="s">
        <v>70</v>
      </c>
    </row>
    <row r="46" spans="1:2" x14ac:dyDescent="0.25">
      <c r="A46" s="26">
        <v>98</v>
      </c>
      <c r="B46" s="27" t="s">
        <v>71</v>
      </c>
    </row>
    <row r="47" spans="1:2" x14ac:dyDescent="0.25">
      <c r="A47" s="26">
        <v>401</v>
      </c>
      <c r="B47" s="26" t="s">
        <v>72</v>
      </c>
    </row>
    <row r="48" spans="1:2" x14ac:dyDescent="0.25">
      <c r="A48" s="26">
        <v>72</v>
      </c>
      <c r="B48" s="26" t="s">
        <v>73</v>
      </c>
    </row>
    <row r="49" spans="1:2" x14ac:dyDescent="0.25">
      <c r="A49" s="26">
        <v>193</v>
      </c>
      <c r="B49" s="26" t="s">
        <v>74</v>
      </c>
    </row>
    <row r="50" spans="1:2" x14ac:dyDescent="0.25">
      <c r="A50" s="26">
        <v>64</v>
      </c>
      <c r="B50" s="26" t="s">
        <v>75</v>
      </c>
    </row>
    <row r="51" spans="1:2" x14ac:dyDescent="0.25">
      <c r="A51" s="26">
        <v>63</v>
      </c>
      <c r="B51" s="26" t="s">
        <v>76</v>
      </c>
    </row>
    <row r="52" spans="1:2" x14ac:dyDescent="0.25">
      <c r="A52" s="26">
        <v>196</v>
      </c>
      <c r="B52" s="26" t="s">
        <v>77</v>
      </c>
    </row>
    <row r="53" spans="1:2" x14ac:dyDescent="0.25">
      <c r="A53" s="26">
        <v>4002</v>
      </c>
      <c r="B53" s="27" t="s">
        <v>78</v>
      </c>
    </row>
    <row r="54" spans="1:2" x14ac:dyDescent="0.25">
      <c r="A54" s="26">
        <v>56</v>
      </c>
      <c r="B54" s="26" t="s">
        <v>79</v>
      </c>
    </row>
    <row r="55" spans="1:2" x14ac:dyDescent="0.25">
      <c r="A55" s="26">
        <v>391</v>
      </c>
      <c r="B55" s="26" t="s">
        <v>80</v>
      </c>
    </row>
    <row r="56" spans="1:2" x14ac:dyDescent="0.25">
      <c r="A56" s="26">
        <v>413</v>
      </c>
      <c r="B56" s="26" t="s">
        <v>81</v>
      </c>
    </row>
    <row r="57" spans="1:2" x14ac:dyDescent="0.25">
      <c r="A57" s="26">
        <v>195</v>
      </c>
      <c r="B57" s="26" t="s">
        <v>82</v>
      </c>
    </row>
    <row r="58" spans="1:2" x14ac:dyDescent="0.25">
      <c r="A58" s="26">
        <v>97</v>
      </c>
      <c r="B58" s="26" t="s">
        <v>83</v>
      </c>
    </row>
    <row r="59" spans="1:2" x14ac:dyDescent="0.25">
      <c r="A59" s="26">
        <v>112</v>
      </c>
      <c r="B59" s="26" t="s">
        <v>84</v>
      </c>
    </row>
    <row r="60" spans="1:2" x14ac:dyDescent="0.25">
      <c r="A60" s="26">
        <v>52</v>
      </c>
      <c r="B60" s="26" t="s">
        <v>85</v>
      </c>
    </row>
    <row r="61" spans="1:2" x14ac:dyDescent="0.25">
      <c r="A61" s="26">
        <v>20</v>
      </c>
      <c r="B61" s="26" t="s">
        <v>86</v>
      </c>
    </row>
    <row r="62" spans="1:2" x14ac:dyDescent="0.25">
      <c r="A62" s="26">
        <v>54</v>
      </c>
      <c r="B62" s="26" t="s">
        <v>87</v>
      </c>
    </row>
    <row r="63" spans="1:2" x14ac:dyDescent="0.25">
      <c r="A63" s="26">
        <v>15</v>
      </c>
      <c r="B63" s="26" t="s">
        <v>88</v>
      </c>
    </row>
    <row r="64" spans="1:2" x14ac:dyDescent="0.25">
      <c r="A64" s="26">
        <v>94</v>
      </c>
      <c r="B64" s="27" t="s">
        <v>89</v>
      </c>
    </row>
    <row r="65" spans="1:2" x14ac:dyDescent="0.25">
      <c r="A65" s="26">
        <v>95</v>
      </c>
      <c r="B65" s="26" t="s">
        <v>90</v>
      </c>
    </row>
    <row r="66" spans="1:2" x14ac:dyDescent="0.25">
      <c r="A66" s="26">
        <v>111</v>
      </c>
      <c r="B66" s="26" t="s">
        <v>91</v>
      </c>
    </row>
    <row r="67" spans="1:2" x14ac:dyDescent="0.25">
      <c r="A67" s="26">
        <v>2</v>
      </c>
      <c r="B67" s="26" t="s">
        <v>92</v>
      </c>
    </row>
    <row r="68" spans="1:2" x14ac:dyDescent="0.25">
      <c r="A68" s="26">
        <v>480</v>
      </c>
      <c r="B68" s="26" t="s">
        <v>93</v>
      </c>
    </row>
    <row r="69" spans="1:2" x14ac:dyDescent="0.25">
      <c r="A69" s="26">
        <v>14</v>
      </c>
      <c r="B69" s="26" t="s">
        <v>94</v>
      </c>
    </row>
    <row r="70" spans="1:2" x14ac:dyDescent="0.25">
      <c r="A70" s="26">
        <v>70</v>
      </c>
      <c r="B70" s="26" t="s">
        <v>95</v>
      </c>
    </row>
    <row r="71" spans="1:2" x14ac:dyDescent="0.25">
      <c r="A71" s="26">
        <v>394</v>
      </c>
      <c r="B71" s="26" t="s">
        <v>96</v>
      </c>
    </row>
    <row r="72" spans="1:2" x14ac:dyDescent="0.25">
      <c r="A72" s="26">
        <v>4000</v>
      </c>
      <c r="B72" s="27" t="s">
        <v>97</v>
      </c>
    </row>
    <row r="73" spans="1:2" x14ac:dyDescent="0.25">
      <c r="A73" s="26">
        <v>417</v>
      </c>
      <c r="B73" s="26" t="s">
        <v>98</v>
      </c>
    </row>
    <row r="74" spans="1:2" x14ac:dyDescent="0.25">
      <c r="A74" s="26">
        <v>150</v>
      </c>
      <c r="B74" s="26" t="s">
        <v>99</v>
      </c>
    </row>
    <row r="75" spans="1:2" x14ac:dyDescent="0.25">
      <c r="A75" s="26">
        <v>431</v>
      </c>
      <c r="B75" s="26" t="s">
        <v>100</v>
      </c>
    </row>
    <row r="76" spans="1:2" x14ac:dyDescent="0.25">
      <c r="A76" s="26">
        <v>370</v>
      </c>
      <c r="B76" s="27" t="s">
        <v>101</v>
      </c>
    </row>
    <row r="77" spans="1:2" x14ac:dyDescent="0.25">
      <c r="A77" s="26">
        <v>80</v>
      </c>
      <c r="B77" s="26" t="s">
        <v>102</v>
      </c>
    </row>
    <row r="78" spans="1:2" x14ac:dyDescent="0.25">
      <c r="A78" s="26">
        <v>40</v>
      </c>
      <c r="B78" s="27" t="s">
        <v>103</v>
      </c>
    </row>
    <row r="79" spans="1:2" x14ac:dyDescent="0.25">
      <c r="A79" s="26">
        <v>390</v>
      </c>
      <c r="B79" s="27" t="s">
        <v>104</v>
      </c>
    </row>
    <row r="80" spans="1:2" x14ac:dyDescent="0.25">
      <c r="A80" s="26">
        <v>400</v>
      </c>
      <c r="B80" s="26" t="s">
        <v>105</v>
      </c>
    </row>
    <row r="81" spans="1:2" x14ac:dyDescent="0.25">
      <c r="A81" s="26">
        <v>393</v>
      </c>
      <c r="B81" s="27" t="s">
        <v>106</v>
      </c>
    </row>
    <row r="82" spans="1:2" x14ac:dyDescent="0.25">
      <c r="A82" s="26">
        <v>90</v>
      </c>
      <c r="B82" s="26" t="s">
        <v>107</v>
      </c>
    </row>
    <row r="83" spans="1:2" x14ac:dyDescent="0.25">
      <c r="A83" s="26">
        <v>410</v>
      </c>
      <c r="B83" s="27" t="s">
        <v>108</v>
      </c>
    </row>
    <row r="84" spans="1:2" x14ac:dyDescent="0.25">
      <c r="A84" s="26">
        <v>60</v>
      </c>
      <c r="B84" s="27" t="s">
        <v>109</v>
      </c>
    </row>
    <row r="85" spans="1:2" x14ac:dyDescent="0.25">
      <c r="A85" s="26">
        <v>220</v>
      </c>
      <c r="B85" s="27" t="s">
        <v>110</v>
      </c>
    </row>
    <row r="86" spans="1:2" x14ac:dyDescent="0.25">
      <c r="A86" s="26">
        <v>110</v>
      </c>
      <c r="B86" s="26" t="s">
        <v>111</v>
      </c>
    </row>
    <row r="87" spans="1:2" x14ac:dyDescent="0.25">
      <c r="A87" s="26">
        <v>50</v>
      </c>
      <c r="B87" s="27" t="s">
        <v>112</v>
      </c>
    </row>
  </sheetData>
  <sheetProtection algorithmName="SHA-512" hashValue="oubj1F6iu8SP8HHWP0Ea8IMsEExK03uxTlrx4YuYrIa+QPm2iei1SBuSO++MSmc8ERcxe6v63xXPN9bu9Bgd8g==" saltValue="ki5arDYM5LSBDD/aeTuFJg==" spinCount="100000" sheet="1" objects="1" scenarios="1" autoFilter="0"/>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Base de Dados 30.26</vt:lpstr>
      <vt:lpstr>Respostas Órgãos</vt:lpstr>
      <vt:lpstr>CÓDIGO DOS ÓRGÃOS</vt:lpstr>
      <vt:lpstr>'Respostas Órgãos'!Titulos_de_impressao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Whesley  Fernandes Henrique</dc:creator>
  <cp:lastModifiedBy>Anny Heloise Dias Leite</cp:lastModifiedBy>
  <cp:lastPrinted>2018-04-18T14:05:11Z</cp:lastPrinted>
  <dcterms:created xsi:type="dcterms:W3CDTF">2018-04-18T13:56:42Z</dcterms:created>
  <dcterms:modified xsi:type="dcterms:W3CDTF">2018-07-06T13:20:08Z</dcterms:modified>
</cp:coreProperties>
</file>