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ÂO - Grupo 30.20 - C, M &amp; B\"/>
    </mc:Choice>
  </mc:AlternateContent>
  <bookViews>
    <workbookView xWindow="0" yWindow="0" windowWidth="20490" windowHeight="7620" firstSheet="1" activeTab="1"/>
  </bookViews>
  <sheets>
    <sheet name="Base de Dados 30.26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30.26'!$A$1:$J$79</definedName>
    <definedName name="_xlnm._FilterDatabase" localSheetId="2" hidden="1">'CÓDIGO DOS ÓRGÃOS'!$A$1:$B$1</definedName>
    <definedName name="_xlnm._FilterDatabase" localSheetId="1" hidden="1">'Respostas Órgãos'!$E$6:$O$40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H33" i="2"/>
  <c r="I33" i="2"/>
  <c r="J33" i="2"/>
  <c r="K33" i="2"/>
  <c r="G12" i="2"/>
  <c r="H12" i="2"/>
  <c r="I12" i="2"/>
  <c r="J12" i="2"/>
  <c r="K12" i="2"/>
  <c r="C33" i="2" l="1"/>
  <c r="C12" i="2"/>
  <c r="N4" i="2"/>
  <c r="K4" i="2"/>
  <c r="L12" i="2"/>
  <c r="N12" i="2" s="1"/>
  <c r="L33" i="2" l="1"/>
  <c r="O33" i="2" s="1"/>
  <c r="O12" i="2"/>
  <c r="H7" i="2"/>
  <c r="N33" i="2" l="1"/>
  <c r="A32" i="2"/>
  <c r="A34" i="2"/>
  <c r="A35" i="2"/>
  <c r="A36" i="2"/>
  <c r="A37" i="2"/>
  <c r="A38" i="2"/>
  <c r="A39" i="2"/>
  <c r="A40" i="2"/>
  <c r="C32" i="2"/>
  <c r="C34" i="2"/>
  <c r="C35" i="2"/>
  <c r="C36" i="2"/>
  <c r="C37" i="2"/>
  <c r="C38" i="2"/>
  <c r="C39" i="2"/>
  <c r="C40" i="2"/>
  <c r="D32" i="2"/>
  <c r="D34" i="2"/>
  <c r="D35" i="2"/>
  <c r="D36" i="2"/>
  <c r="D37" i="2"/>
  <c r="D38" i="2"/>
  <c r="D39" i="2"/>
  <c r="D40" i="2"/>
  <c r="D7" i="2"/>
  <c r="G8" i="2" l="1"/>
  <c r="H8" i="2"/>
  <c r="I8" i="2"/>
  <c r="J8" i="2"/>
  <c r="K8" i="2"/>
  <c r="L8" i="2"/>
  <c r="G9" i="2"/>
  <c r="H9" i="2"/>
  <c r="I9" i="2"/>
  <c r="J9" i="2"/>
  <c r="K9" i="2"/>
  <c r="L9" i="2"/>
  <c r="G10" i="2"/>
  <c r="H10" i="2"/>
  <c r="I10" i="2"/>
  <c r="J10" i="2"/>
  <c r="K10" i="2"/>
  <c r="L10" i="2"/>
  <c r="G11" i="2"/>
  <c r="H11" i="2"/>
  <c r="I11" i="2"/>
  <c r="J11" i="2"/>
  <c r="K11" i="2"/>
  <c r="L11" i="2"/>
  <c r="G13" i="2"/>
  <c r="H13" i="2"/>
  <c r="I13" i="2"/>
  <c r="J13" i="2"/>
  <c r="K13" i="2"/>
  <c r="L13" i="2"/>
  <c r="G14" i="2"/>
  <c r="H14" i="2"/>
  <c r="I14" i="2"/>
  <c r="J14" i="2"/>
  <c r="K14" i="2"/>
  <c r="L14" i="2"/>
  <c r="G15" i="2"/>
  <c r="H15" i="2"/>
  <c r="I15" i="2"/>
  <c r="J15" i="2"/>
  <c r="K15" i="2"/>
  <c r="L15" i="2"/>
  <c r="G16" i="2"/>
  <c r="H16" i="2"/>
  <c r="I16" i="2"/>
  <c r="J16" i="2"/>
  <c r="K16" i="2"/>
  <c r="L16" i="2"/>
  <c r="G17" i="2"/>
  <c r="H17" i="2"/>
  <c r="I17" i="2"/>
  <c r="J17" i="2"/>
  <c r="K17" i="2"/>
  <c r="L17" i="2"/>
  <c r="G18" i="2"/>
  <c r="H18" i="2"/>
  <c r="I18" i="2"/>
  <c r="J18" i="2"/>
  <c r="K18" i="2"/>
  <c r="L18" i="2"/>
  <c r="G19" i="2"/>
  <c r="H19" i="2"/>
  <c r="I19" i="2"/>
  <c r="J19" i="2"/>
  <c r="K19" i="2"/>
  <c r="L19" i="2"/>
  <c r="G20" i="2"/>
  <c r="H20" i="2"/>
  <c r="I20" i="2"/>
  <c r="J20" i="2"/>
  <c r="K20" i="2"/>
  <c r="L20" i="2"/>
  <c r="G21" i="2"/>
  <c r="H21" i="2"/>
  <c r="I21" i="2"/>
  <c r="J21" i="2"/>
  <c r="K21" i="2"/>
  <c r="L21" i="2"/>
  <c r="G22" i="2"/>
  <c r="H22" i="2"/>
  <c r="I22" i="2"/>
  <c r="J22" i="2"/>
  <c r="K22" i="2"/>
  <c r="L22" i="2"/>
  <c r="G23" i="2"/>
  <c r="H23" i="2"/>
  <c r="I23" i="2"/>
  <c r="J23" i="2"/>
  <c r="K23" i="2"/>
  <c r="L23" i="2"/>
  <c r="G24" i="2"/>
  <c r="H24" i="2"/>
  <c r="I24" i="2"/>
  <c r="J24" i="2"/>
  <c r="K24" i="2"/>
  <c r="L24" i="2"/>
  <c r="G25" i="2"/>
  <c r="H25" i="2"/>
  <c r="I25" i="2"/>
  <c r="J25" i="2"/>
  <c r="K25" i="2"/>
  <c r="L25" i="2"/>
  <c r="G26" i="2"/>
  <c r="H26" i="2"/>
  <c r="I26" i="2"/>
  <c r="J26" i="2"/>
  <c r="K26" i="2"/>
  <c r="L26" i="2"/>
  <c r="G27" i="2"/>
  <c r="H27" i="2"/>
  <c r="I27" i="2"/>
  <c r="J27" i="2"/>
  <c r="K27" i="2"/>
  <c r="L27" i="2"/>
  <c r="G28" i="2"/>
  <c r="H28" i="2"/>
  <c r="I28" i="2"/>
  <c r="J28" i="2"/>
  <c r="K28" i="2"/>
  <c r="L28" i="2"/>
  <c r="G29" i="2"/>
  <c r="H29" i="2"/>
  <c r="I29" i="2"/>
  <c r="J29" i="2"/>
  <c r="K29" i="2"/>
  <c r="L29" i="2"/>
  <c r="G30" i="2"/>
  <c r="H30" i="2"/>
  <c r="I30" i="2"/>
  <c r="J30" i="2"/>
  <c r="K30" i="2"/>
  <c r="L30" i="2"/>
  <c r="G31" i="2"/>
  <c r="H31" i="2"/>
  <c r="I31" i="2"/>
  <c r="J31" i="2"/>
  <c r="K31" i="2"/>
  <c r="L31" i="2"/>
  <c r="G32" i="2"/>
  <c r="H32" i="2"/>
  <c r="I32" i="2"/>
  <c r="J32" i="2"/>
  <c r="K32" i="2"/>
  <c r="L32" i="2"/>
  <c r="G34" i="2"/>
  <c r="H34" i="2"/>
  <c r="I34" i="2"/>
  <c r="J34" i="2"/>
  <c r="K34" i="2"/>
  <c r="L34" i="2"/>
  <c r="G35" i="2"/>
  <c r="H35" i="2"/>
  <c r="I35" i="2"/>
  <c r="J35" i="2"/>
  <c r="K35" i="2"/>
  <c r="L35" i="2"/>
  <c r="G36" i="2"/>
  <c r="H36" i="2"/>
  <c r="I36" i="2"/>
  <c r="J36" i="2"/>
  <c r="K36" i="2"/>
  <c r="L36" i="2"/>
  <c r="G37" i="2"/>
  <c r="H37" i="2"/>
  <c r="I37" i="2"/>
  <c r="J37" i="2"/>
  <c r="K37" i="2"/>
  <c r="L37" i="2"/>
  <c r="G38" i="2"/>
  <c r="H38" i="2"/>
  <c r="I38" i="2"/>
  <c r="J38" i="2"/>
  <c r="K38" i="2"/>
  <c r="L38" i="2"/>
  <c r="G39" i="2"/>
  <c r="H39" i="2"/>
  <c r="I39" i="2"/>
  <c r="J39" i="2"/>
  <c r="K39" i="2"/>
  <c r="L39" i="2"/>
  <c r="G40" i="2"/>
  <c r="H40" i="2"/>
  <c r="I40" i="2"/>
  <c r="J40" i="2"/>
  <c r="K40" i="2"/>
  <c r="L40" i="2"/>
  <c r="L7" i="2"/>
  <c r="J7" i="2"/>
  <c r="N40" i="2" l="1"/>
  <c r="O40" i="2"/>
  <c r="O38" i="2"/>
  <c r="N38" i="2"/>
  <c r="O36" i="2"/>
  <c r="N36" i="2"/>
  <c r="O34" i="2"/>
  <c r="N34" i="2"/>
  <c r="O39" i="2"/>
  <c r="N39" i="2"/>
  <c r="O35" i="2"/>
  <c r="N35" i="2"/>
  <c r="O37" i="2"/>
  <c r="N37" i="2"/>
  <c r="O32" i="2"/>
  <c r="N32" i="2"/>
  <c r="K7" i="2"/>
  <c r="I7" i="2"/>
  <c r="H4" i="2"/>
  <c r="C8" i="2"/>
  <c r="C9" i="2"/>
  <c r="C10" i="2"/>
  <c r="C11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7" i="2"/>
  <c r="G7" i="2"/>
  <c r="D31" i="2"/>
  <c r="A31" i="2"/>
  <c r="D30" i="2"/>
  <c r="A30" i="2"/>
  <c r="D29" i="2"/>
  <c r="A29" i="2"/>
  <c r="D28" i="2"/>
  <c r="A28" i="2"/>
  <c r="D27" i="2"/>
  <c r="A27" i="2"/>
  <c r="D26" i="2"/>
  <c r="A26" i="2"/>
  <c r="D25" i="2"/>
  <c r="A25" i="2"/>
  <c r="D24" i="2"/>
  <c r="A24" i="2"/>
  <c r="D23" i="2"/>
  <c r="A23" i="2"/>
  <c r="D22" i="2"/>
  <c r="A22" i="2"/>
  <c r="D21" i="2"/>
  <c r="A21" i="2"/>
  <c r="D20" i="2"/>
  <c r="A20" i="2"/>
  <c r="D19" i="2"/>
  <c r="A19" i="2"/>
  <c r="D18" i="2"/>
  <c r="A18" i="2"/>
  <c r="D17" i="2"/>
  <c r="A17" i="2"/>
  <c r="D16" i="2"/>
  <c r="A16" i="2"/>
  <c r="D15" i="2"/>
  <c r="A15" i="2"/>
  <c r="D14" i="2"/>
  <c r="A14" i="2"/>
  <c r="D13" i="2"/>
  <c r="A13" i="2"/>
  <c r="D11" i="2"/>
  <c r="A11" i="2"/>
  <c r="D10" i="2"/>
  <c r="A10" i="2"/>
  <c r="D9" i="2"/>
  <c r="A9" i="2"/>
  <c r="D8" i="2"/>
  <c r="A8" i="2"/>
  <c r="A7" i="2"/>
  <c r="B34" i="2" l="1"/>
  <c r="B36" i="2"/>
  <c r="B38" i="2"/>
  <c r="B40" i="2"/>
  <c r="B32" i="2"/>
  <c r="B35" i="2"/>
  <c r="B37" i="2"/>
  <c r="B39" i="2"/>
  <c r="O21" i="2"/>
  <c r="O27" i="2"/>
  <c r="O29" i="2"/>
  <c r="O7" i="2"/>
  <c r="O31" i="2"/>
  <c r="O25" i="2"/>
  <c r="O19" i="2"/>
  <c r="O30" i="2"/>
  <c r="O23" i="2"/>
  <c r="O16" i="2"/>
  <c r="N13" i="2"/>
  <c r="N28" i="2"/>
  <c r="N24" i="2"/>
  <c r="N22" i="2"/>
  <c r="O20" i="2"/>
  <c r="N18" i="2"/>
  <c r="N15" i="2"/>
  <c r="O10" i="2"/>
  <c r="B27" i="2"/>
  <c r="B22" i="2"/>
  <c r="B24" i="2"/>
  <c r="B28" i="2"/>
  <c r="B7" i="2"/>
  <c r="B23" i="2"/>
  <c r="B30" i="2"/>
  <c r="B8" i="2"/>
  <c r="B15" i="2"/>
  <c r="B13" i="2"/>
  <c r="B16" i="2"/>
  <c r="B19" i="2"/>
  <c r="N21" i="2"/>
  <c r="B25" i="2"/>
  <c r="N27" i="2"/>
  <c r="B29" i="2"/>
  <c r="B31" i="2"/>
  <c r="B21" i="2"/>
  <c r="B11" i="2"/>
  <c r="B18" i="2"/>
  <c r="B9" i="2"/>
  <c r="B10" i="2"/>
  <c r="B14" i="2"/>
  <c r="B17" i="2"/>
  <c r="B20" i="2"/>
  <c r="B26" i="2"/>
  <c r="N7" i="2" l="1"/>
  <c r="N29" i="2"/>
  <c r="N30" i="2"/>
  <c r="N31" i="2"/>
  <c r="O28" i="2"/>
  <c r="N16" i="2"/>
  <c r="O24" i="2"/>
  <c r="N23" i="2"/>
  <c r="O18" i="2"/>
  <c r="N25" i="2"/>
  <c r="O13" i="2"/>
  <c r="O15" i="2"/>
  <c r="O22" i="2"/>
  <c r="N19" i="2"/>
  <c r="O11" i="2"/>
  <c r="N11" i="2"/>
  <c r="N26" i="2"/>
  <c r="O26" i="2"/>
  <c r="N20" i="2"/>
  <c r="N8" i="2"/>
  <c r="O8" i="2"/>
  <c r="O14" i="2"/>
  <c r="N14" i="2"/>
  <c r="N10" i="2"/>
  <c r="N17" i="2"/>
  <c r="O17" i="2"/>
  <c r="N9" i="2"/>
  <c r="O9" i="2"/>
</calcChain>
</file>

<file path=xl/sharedStrings.xml><?xml version="1.0" encoding="utf-8"?>
<sst xmlns="http://schemas.openxmlformats.org/spreadsheetml/2006/main" count="776" uniqueCount="299">
  <si>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</si>
  <si>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</si>
  <si>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</si>
  <si>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</si>
  <si>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</si>
  <si>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</si>
  <si>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</si>
  <si>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</si>
  <si>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</si>
  <si>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</si>
  <si>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</si>
  <si>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</si>
  <si>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</si>
  <si>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</si>
  <si>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</si>
  <si>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</si>
  <si>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</si>
  <si>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</si>
  <si>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</si>
  <si>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</si>
  <si>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</si>
  <si>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</si>
  <si>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</si>
  <si>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</si>
  <si>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</si>
  <si>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</si>
  <si>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</si>
  <si>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</si>
  <si>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</si>
  <si>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</si>
  <si>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</si>
  <si>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</si>
  <si>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</si>
  <si>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</si>
  <si>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</si>
  <si>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</si>
  <si>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</si>
  <si>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</si>
  <si>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</si>
  <si>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</si>
  <si>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</si>
  <si>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</si>
  <si>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</si>
  <si>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</si>
  <si>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</si>
  <si>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</si>
  <si>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</si>
  <si>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</si>
  <si>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</si>
  <si>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</si>
  <si>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</si>
  <si>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</si>
  <si>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</si>
  <si>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</si>
  <si>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</si>
  <si>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</si>
  <si>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</si>
  <si>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</si>
  <si>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</si>
  <si>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</si>
  <si>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</si>
  <si>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</si>
  <si>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</si>
  <si>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</si>
  <si>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</si>
  <si>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</si>
  <si>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</si>
  <si>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</si>
  <si>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</si>
  <si>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</si>
  <si>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</si>
  <si>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</si>
  <si>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</si>
  <si>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</si>
  <si>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</si>
  <si>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</si>
  <si>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</si>
  <si>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</si>
  <si>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</si>
  <si>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</si>
  <si>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</si>
  <si>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</si>
  <si>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</si>
  <si>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</si>
  <si>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</si>
  <si>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</si>
  <si>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</si>
  <si>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</si>
  <si>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</si>
  <si>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</si>
  <si>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</si>
  <si>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</si>
  <si>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</si>
  <si>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</si>
  <si>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</si>
  <si>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</si>
  <si>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</si>
  <si>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</si>
  <si>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</si>
  <si>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</si>
  <si>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</si>
  <si>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</si>
  <si>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</si>
  <si>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</si>
  <si>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</si>
  <si>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</si>
  <si>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</si>
  <si>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</si>
  <si>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</si>
  <si>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</si>
  <si>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do Período 2016 / 2018</t>
  </si>
  <si>
    <t>Consumo Médio Mensal</t>
  </si>
  <si>
    <t>Consumo Médio Anual</t>
  </si>
  <si>
    <t>SEC - Secretaria de Estado de Cultura</t>
  </si>
  <si>
    <t>SECRIANCA - Secretaria de Estado de Políticas para Crianças, Adolescentes e Juventude</t>
  </si>
  <si>
    <t>3.3.90.30.20.01.0055.000003-01</t>
  </si>
  <si>
    <t>COBERTOR INFANTIL</t>
  </si>
  <si>
    <t>COBERTOR INFANTIL,Material: 100% poliéster, Tecido: antialérgico, Dimensões mínimas: 90 x 110 cm. Cód.SigmaNet - 200113561</t>
  </si>
  <si>
    <t>Unidade</t>
  </si>
  <si>
    <t>3.3.90.30.20.01.0056.000003-01</t>
  </si>
  <si>
    <t>COLCHA INFANTIL</t>
  </si>
  <si>
    <t>COLCHA INFANTIL,Material: Piquet, Dimensões mínimas: 100 x 150 cm, Cor: Diversas. Cód.SigmaNet - 200112972</t>
  </si>
  <si>
    <t>3.3.90.30.20.01.0013.000015-01</t>
  </si>
  <si>
    <t>EDREDON 220x240 cm</t>
  </si>
  <si>
    <t>EDREDON,Material: 67% algodão e 33% poliéster, Dimensões: mínimo 220 x 240 cm, Tipo Uso: Casal, Características Adicionais: Dupla face. Cód.SigmaNet - 200109768</t>
  </si>
  <si>
    <t>3.3.90.30.20.01.0007.000017-01</t>
  </si>
  <si>
    <t>COLCHÃO ESPUMA SOLTEIRO D-33</t>
  </si>
  <si>
    <t>COLCHÃO ESPUMA SOLTEIRO D-33,Material: Espuma flexível de poliuretano D-33, Espessura: mínima 18 cm, Dimensões: 88 x 188 cm, Revestimento: tecido liso sem estampa.  Cód.SigmaNet - 200109763</t>
  </si>
  <si>
    <t>3.3.90.30.20.01.0014.000006-01</t>
  </si>
  <si>
    <t>MANTA</t>
  </si>
  <si>
    <t>MANTA,Material: Piquet, forrada, Dimensões: 90 x 90 cm, Cor: À escolher, Tipo Uso: Bebê. Cód.SigmaNet - 200109779</t>
  </si>
  <si>
    <t>3.3.90.30.20.01.0015.000015-01</t>
  </si>
  <si>
    <t>FRONHA</t>
  </si>
  <si>
    <t>FRONHA,Material: 100% algodão, Tipo: Solteiro, Dimensões mínimas: 50 x 70 cm, Cor: Diversas. Cód.SigmaNet - 200113570</t>
  </si>
  <si>
    <t>3.3.90.30.20.01.0030.000003-01</t>
  </si>
  <si>
    <t>LENÇOL CASAL</t>
  </si>
  <si>
    <t>LENÇOL CASAL,Material: 100% algodão, Dimensões: 0,30 x 1,88 x 1,38 m, Cor: a escolher, Características Adicionais: com elástico  Cód.SigmaNet - 200109775</t>
  </si>
  <si>
    <t>3.3.90.30.20.01.0046.000003-01</t>
  </si>
  <si>
    <t>TOALHA BANHO COM CAPUZ</t>
  </si>
  <si>
    <t>TOALHA BANHO COM CAPUZ,Material: 100% algodão penteado com forro duplo, Tamanho: mínimo 70 x 105 cm, Tamanho mínimo do capuz: 22 x 24 cm. Cód.SigmaNet - 200113575</t>
  </si>
  <si>
    <t>3.3.90.30.20.01.0012.000037-01</t>
  </si>
  <si>
    <t>3.3.90.30.20.01.0012.000037-01 - 2</t>
  </si>
  <si>
    <t>TOALHA DE MESA</t>
  </si>
  <si>
    <t>TOALHA DE MESA,Material: 100% algodão, Aplicação: Mesa redonda, Dimensões: 160 cm. Cód.SigmaNet - 200109793</t>
  </si>
  <si>
    <t>3.3.90.30.20.01.0013.000016-01</t>
  </si>
  <si>
    <t>3.3.90.30.20.01.0013.000016-01 - 2</t>
  </si>
  <si>
    <t>EDREDON 150x220 cm</t>
  </si>
  <si>
    <t>EDREDON,Material: Acrilon 65% algodão e 35% poliéster, Dimensões: mínimo 150 x 220 cm, Tipo Uso: Solteiro, Características Adicionais: Dupla face. Cód.SigmaNet - 200109769</t>
  </si>
  <si>
    <t>3.3.90.30.20.01.0022.000017-01</t>
  </si>
  <si>
    <t>TRAVESSEIRO 50x70 cm</t>
  </si>
  <si>
    <t>TRAVESSEIRO,Material: Algodão e/ou poliéster, Dimensões mínimas: 50 x 70 cm. Cód.SigmaNet - 200113581</t>
  </si>
  <si>
    <t>3.3.90.30.20.01.0044.000005-01</t>
  </si>
  <si>
    <t>JOGO DE CAMA SOLTEIRO</t>
  </si>
  <si>
    <t>JOGO DE CAMA SOLTEIRO,Composição: Lençol de cima, lençol de baixo com elástico e fronha, Aplicação: Colchão de 88 x 188 x 18 cm, Material: Algodão e/ou poliéster. Cód.SigmaNet - 200116315</t>
  </si>
  <si>
    <t>3.3.90.30.20.01.0018.000047-01</t>
  </si>
  <si>
    <t>3.3.90.30.20.01.0018.000047-01 - 2</t>
  </si>
  <si>
    <t>COBERTOR 150x220 cm</t>
  </si>
  <si>
    <t>COBERTOR,Material: 100% poliéster, Dimensões: mínimas 150 x 220 cm, Tipo Uso: Solteiro. Cód.SigmaNet - 200038914</t>
  </si>
  <si>
    <t>3.3.90.30.20.01.0057.000003-01</t>
  </si>
  <si>
    <t>3.3.90.30.20.01.0057.000003-01 - 2</t>
  </si>
  <si>
    <t>COLCHA SOLTEIRO</t>
  </si>
  <si>
    <t>COLCHA SOLTEIRO,Material: Piquet, Dimensões mínimas: 150 x 220 cm, Cor: Diversas. Cód.SigmaNet - 200113562</t>
  </si>
  <si>
    <t>3.3.90.30.20.01.0007.000022-01</t>
  </si>
  <si>
    <t>3.3.90.30.20.01.0007.000022-01 - 2</t>
  </si>
  <si>
    <t>COLCHÃO ESPUMA SOLTEIRO D-33 ANTICHAMA</t>
  </si>
  <si>
    <t>COLCHÃO ESPUMA SOLTEIRO D-33,Material: Espuma flexível de poliuretano D-33 antichama ou laminado, Revestimento: tecido, Dimensões mínimas: 78 x 188 cm, Altura mínima: 14 cm. Cód.SigmaNet - 200114573</t>
  </si>
  <si>
    <t>3.3.90.30.20.01.0023.000004-01</t>
  </si>
  <si>
    <t>3.3.90.30.20.01.0023.000004-01 - 2</t>
  </si>
  <si>
    <t>CAPA PARA COLCHÃO</t>
  </si>
  <si>
    <t>CAPA PARA COLCHÃO,Aplicação: Colchão de solteiro, Material: Impermeável, Dimensões mínimas: 78 x 188 x 18 cm. Cód.SigmaNet - 200113560</t>
  </si>
  <si>
    <t>3.3.90.30.20.01.0017.000012-01</t>
  </si>
  <si>
    <t xml:space="preserve">TOALHA DE MÃO </t>
  </si>
  <si>
    <t>TOALHA DE MÃO ,Material: 100% algodão atoalhada, Dimensões: 30 x 50 cm, Cor: À escolher.  Cód.SigmaNet - 200109785</t>
  </si>
  <si>
    <t>3.3.90.30.20.01.0009.000021-01</t>
  </si>
  <si>
    <t>TOALHA ROSTO</t>
  </si>
  <si>
    <t>TOALHA ROSTO,Material: Mínimo 90% algodão, felpuda, Dimensões: 50 x 80 cm, Cor: À escolher.  Cód.SigmaNet - 200109792</t>
  </si>
  <si>
    <t>3.3.90.30.21.01.0204.000004-01</t>
  </si>
  <si>
    <t>3.3.90.30.21.01.0204.000004-01 - 2</t>
  </si>
  <si>
    <t>PANO DE PRATO</t>
  </si>
  <si>
    <t>PANO DE PRATO,Material: 100% algodão, Dimensões mínimas: 45 x 70 cm. Cód.SigmaNet - 200113583</t>
  </si>
  <si>
    <t>3.3.90.30.21.01.0204.000004-01 - 20</t>
  </si>
  <si>
    <t>3.3.90.30.20.01.0020.000013-01</t>
  </si>
  <si>
    <t>LENÇOL SOLTEIRO</t>
  </si>
  <si>
    <t>LENÇOL SOLTEIRO,Material: 100% algodão, Aplicação: Colchão 88 x 188 x 18 cm, Características Adicionais: Com elástico nas extremidades. Cód.SigmaNet - 200116317</t>
  </si>
  <si>
    <t>3.3.90.30.20.01.0021.000013-01</t>
  </si>
  <si>
    <t>LENÇOL DESCARTÁVEL</t>
  </si>
  <si>
    <t>LENÇOL DESCARTÁVEL,Material: falso tecido viscoso, Gramatura: mínima 40 g/m², Dimensões: mínimo 200 x 90 cm, Cor: a escolher. Cód.SigmaNet - 200113571</t>
  </si>
  <si>
    <t>3.3.90.30.20.01.0025.000002-01</t>
  </si>
  <si>
    <t>3.3.90.30.20.01.0025.000002-01 - 50</t>
  </si>
  <si>
    <t>COLCHÃO ESPUMA PARA BERÇO D-23</t>
  </si>
  <si>
    <t>COLCHÃO ESPUMA PARA BERÇO D-23,Material: Espuma flexível de poliuretano D-23, Espessura: Mínima 10 cm, Dimensões: 60 x 130 cm, Revestimento: Napa. Cód.SigmaNet - 200109755</t>
  </si>
  <si>
    <t>3.3.90.30.20.01.0040.000003-01</t>
  </si>
  <si>
    <t>3.3.90.30.20.01.0040.000003-01 - 50</t>
  </si>
  <si>
    <t>JOGO DE CAMA INFANTIL</t>
  </si>
  <si>
    <t>JOGO DE CAMA INFANTIL,Tipo: Berço, Material: 100% algodão, Acabamento: Com detalhes infantis, Cores: Variadas, Composição: 01 lençol de cima, 01 fronha, 01 lençol de baixo com elástico, Aplicação: Colchão de no mínimo 60 x 130 x 10 cm. Cód.SigmaNet - 200109772</t>
  </si>
  <si>
    <t>3.3.90.30.20.01.0046.000003-01 - 50</t>
  </si>
  <si>
    <t>3.3.90.30.20.01.0055.000003-01 - 50</t>
  </si>
  <si>
    <t>3.3.90.30.20.01.0004.000020-01</t>
  </si>
  <si>
    <t>3.3.90.30.20.01.0004.000020-01 - 50</t>
  </si>
  <si>
    <t>COLCHÃO ESPUMA SOLTEIRO D-28</t>
  </si>
  <si>
    <t>COLCHÃO ESPUMA SOLTEIRO D-28,Material: Espuma flexível de poliuretano D-28, Revestimento: Tecido, Dimensões mínimas: 78 x 188 cm, Altura mínima: 14 cm. Cód.SigmaNet - 200113563</t>
  </si>
  <si>
    <t>3.3.90.30.20.01.0018.000047-01 - 50</t>
  </si>
  <si>
    <t>3.3.90.30.20.01.0026.000008-01</t>
  </si>
  <si>
    <t>COLCHONETE DE ESPUMA D-20 5x78 x188 cm</t>
  </si>
  <si>
    <t>COLCHONETE DE ESPUMA,Material: Espuma flexível de poliuretano D-20, Revestimento: Tecido, Dimensões mínimas: 5 x 78 x 188 cm. Cód.SigmaNet - 200109766</t>
  </si>
  <si>
    <t>3.3.90.30.20.01.0007.000017-01 - 52</t>
  </si>
  <si>
    <t>3.3.90.30.20.01.0018.000047-01 - 52</t>
  </si>
  <si>
    <t>3.3.90.30.20.01.0050.000004-01</t>
  </si>
  <si>
    <t>3.3.90.30.20.01.0050.000004-01 - 54</t>
  </si>
  <si>
    <t>COLCHÃO HOSPITALAR</t>
  </si>
  <si>
    <t>COLCHÃO HOSPITALAR,Densidade: 33, Medida: mínima 188 X 79 x 14 cm, Características Mínimas: Revestimento impermeável, lavável, com zíper e respiro. Cód.SigmaNet - 200110051</t>
  </si>
  <si>
    <t>3.3.90.30.20.01.0007.000017-01 - 60</t>
  </si>
  <si>
    <t>3.3.90.30.20.01.0025.000002-01 - 60</t>
  </si>
  <si>
    <t>3.3.90.30.20.01.0026.000008-01 - 60</t>
  </si>
  <si>
    <t>3.3.90.30.20.01.0034.000005-01</t>
  </si>
  <si>
    <t>3.3.90.30.20.01.0034.000005-01 - 60</t>
  </si>
  <si>
    <t>COLCHÃO CAIXA DE OVO</t>
  </si>
  <si>
    <t>COLCHÃO CAIXA DE OVO,Medidas: mínimo 188 x 90 x 7 cm, Material: Espuma de poliuretano D28, Características Adicionais: sem revestimento, face única. Cód.SigmaNet - 200110053</t>
  </si>
  <si>
    <t>3.3.90.30.20.01.0050.000004-01 - 60</t>
  </si>
  <si>
    <t>3.3.90.30.20.01.0014.000006-01 - 60</t>
  </si>
  <si>
    <t>3.3.90.30.20.01.0055.000003-01 - 60</t>
  </si>
  <si>
    <t>3.3.90.30.20.01.0056.000003-01 - 60</t>
  </si>
  <si>
    <t>3.3.90.30.20.01.0019.000037-01</t>
  </si>
  <si>
    <t>3.3.90.30.20.01.0019.000037-01 - 60</t>
  </si>
  <si>
    <t>TOALHA BANHO</t>
  </si>
  <si>
    <t>TOALHA BANHO,Material: 100 % algodão felpuda, Dimensões mínimas: 80 x 140 cm, Cor: A escolher. Cód.SigmaNet - 200113576</t>
  </si>
  <si>
    <t>3.3.90.30.20.01.0018.000047-01 - 60</t>
  </si>
  <si>
    <t>3.3.90.30.20.01.0057.000003-01 - 60</t>
  </si>
  <si>
    <t>3.3.90.30.20.01.0021.000013-01 - 60</t>
  </si>
  <si>
    <t>3.3.90.30.20.01.0007.000017-01 - 63</t>
  </si>
  <si>
    <t>3.3.90.30.21.01.0204.000004-01 - 70</t>
  </si>
  <si>
    <t>3.3.90.30.20.01.0026.000007-01</t>
  </si>
  <si>
    <t>COLCHONETE DE ESPUMA D-20 5x60x100 cm</t>
  </si>
  <si>
    <t>COLCHONETE DE ESPUMA,Material: Espuma flexível de poliuretano D-20, Revestimento: Tecido plastificado, Dimensões mínimas: 5 x 60 x 100 cm. Cód.SigmaNet - 200109765</t>
  </si>
  <si>
    <t>3.3.90.30.21.01.0204.000004-01 - 90</t>
  </si>
  <si>
    <t>3.3.90.30.20.01.0012.000034-01</t>
  </si>
  <si>
    <t>TOALHA DE MESA VINIL</t>
  </si>
  <si>
    <t>TOALHA DE MESA,Material: Vinil, Dimensões: 150 x 600 cm.  Cód.SigmaNet - 200029468</t>
  </si>
  <si>
    <t>3.3.90.30.20.01.0012.000039-01</t>
  </si>
  <si>
    <t>TOALHA DE MESA OXFORD</t>
  </si>
  <si>
    <t>TOALHA DE MESA,Material: Oxford 100% Poliéster, Dimensões: mínimo 200 x 200 cm, Cor: A escolher. Cód.SigmaNet - 200109789</t>
  </si>
  <si>
    <t>3.3.90.30.20.01.0012.000034-01 - 195</t>
  </si>
  <si>
    <t>3.3.90.30.20.01.0012.000039-01 - 195</t>
  </si>
  <si>
    <t>3.3.90.30.20.01.0009.000021-01 - 195</t>
  </si>
  <si>
    <t>3.3.90.30.20.01.0022.000017-01 - 195</t>
  </si>
  <si>
    <t>3.3.90.30.21.01.0204.000004-01 - 195</t>
  </si>
  <si>
    <t>3.3.90.30.20.01.0011.000013-01</t>
  </si>
  <si>
    <t>3.3.90.30.20.01.0011.000013-01 - 196</t>
  </si>
  <si>
    <t>LENÇOL BERÇO</t>
  </si>
  <si>
    <t>LENÇOL BERÇO,Material: Algodão, Aplicação: Colchão de no mínimo 60 x 130 x 10 cm, Cor: a escolher, Características Adicionais: elástico nas extremidades. Cód.SigmaNet - 200116316</t>
  </si>
  <si>
    <t>3.3.90.30.20.01.0013.000015-01 - 196</t>
  </si>
  <si>
    <t>3.3.90.30.20.01.0013.000016-01 - 196</t>
  </si>
  <si>
    <t>3.3.90.30.20.01.0014.000006-01 - 196</t>
  </si>
  <si>
    <t>3.3.90.30.20.01.0020.000013-01 - 196</t>
  </si>
  <si>
    <t>3.3.90.30.20.01.0036.000009-01</t>
  </si>
  <si>
    <t>3.3.90.30.20.01.0036.000009-01 - 196</t>
  </si>
  <si>
    <t>LENÇOL</t>
  </si>
  <si>
    <t>LENÇOL,Material: 100% algodão crú, Dimensões: mínimo 160 x 110 cm. Cód.SigmaNet - 200113574</t>
  </si>
  <si>
    <t>3.3.90.30.20.01.0026.000007-01 - 196</t>
  </si>
  <si>
    <t>3.3.90.30.20.01.0050.000004-01 - 196</t>
  </si>
  <si>
    <t>3.3.90.30.20.01.0017.000012-01 - 196</t>
  </si>
  <si>
    <t>3.3.90.30.20.01.0018.000047-01 - 196</t>
  </si>
  <si>
    <t>3.3.90.30.20.01.0021.000013-01 - 196</t>
  </si>
  <si>
    <t>3.3.90.30.20.01.0030.000003-01 - 196</t>
  </si>
  <si>
    <t>3.3.90.30.20.01.0056.000003-01 - 196</t>
  </si>
  <si>
    <t>3.3.90.30.20.01.0013.000013-01</t>
  </si>
  <si>
    <t>3.3.90.30.20.01.0013.000013-01 - 196</t>
  </si>
  <si>
    <t>EDREDON 80x130 cm</t>
  </si>
  <si>
    <t>EDREDON,Material: 100% Algodão, Dimensões mínimas: 80 x 130 cm, Tipo Uso: Infantil. Cód.SigmaNet - 200112973</t>
  </si>
  <si>
    <t>3.3.90.30.20.01.0055.000003-01 - 196</t>
  </si>
  <si>
    <t>3.3.90.30.20.01.0019.000037-01 - 196</t>
  </si>
  <si>
    <t>3.3.90.30.20.01.0009.000021-01 - 196</t>
  </si>
  <si>
    <t>3.3.90.30.21.01.0204.000004-01 - 300</t>
  </si>
  <si>
    <t>3.3.90.30.21.01.0204.000004-01 - 391</t>
  </si>
  <si>
    <t>3.3.90.30.20.01.0044.000005-01 - 417</t>
  </si>
  <si>
    <t>3.3.90.30.20.01.0009.000021-01 - 417</t>
  </si>
  <si>
    <t>3.3.90.30.20.01.0020.000013-01 - 417</t>
  </si>
  <si>
    <t>3.3.90.30.20.01.0007.000017-01 - 417</t>
  </si>
  <si>
    <t>3.3.90.30.20.01.0018.000047-01 - 417</t>
  </si>
  <si>
    <t>3.3.90.30.20.01.0019.000037-01 - 417</t>
  </si>
  <si>
    <t>3.3.90.30.20.01.0012.000039-01 - 431</t>
  </si>
  <si>
    <t>3.3.90.30.20.01.0012.000034-01 - 431</t>
  </si>
  <si>
    <t>3.3.90.30.20.01.0017.000012-01 - 431</t>
  </si>
  <si>
    <t>3.3.90.30.20.01.0056.000003-01 - 431</t>
  </si>
  <si>
    <t>3.3.90.30.20.01.0044.000005-01 - 431</t>
  </si>
  <si>
    <t>3.3.90.30.20.01.0055.000003-01 - 431</t>
  </si>
  <si>
    <t>3.3.90.30.20.01.0013.000016-01 - 431</t>
  </si>
  <si>
    <t>3.3.90.30.20.01.0007.000017-01 - 431</t>
  </si>
  <si>
    <t>3.3.90.30.20.01.0022.000017-01 - 431</t>
  </si>
  <si>
    <t>3.3.90.30.21.01.0204.000004-01 - 431</t>
  </si>
  <si>
    <t>3.3.90.30.20.01.0009.000021-01 - 431</t>
  </si>
  <si>
    <t>3.3.90.30.20.01.0015.000015-01 - 431</t>
  </si>
  <si>
    <t>3.3.90.30.20.01.0023.000004-01 - 431</t>
  </si>
  <si>
    <t>3.3.90.30.20.01.0020.000013-01 - 431</t>
  </si>
  <si>
    <t>3.3.90.30.20.01.0019.000037-01 - 431</t>
  </si>
  <si>
    <t>3.3.90.30.20.01.0018.000047-01 - 431</t>
  </si>
  <si>
    <t>-</t>
  </si>
  <si>
    <t>PROC. SEI Nº 00410-00008761/2018-24</t>
  </si>
  <si>
    <r>
      <t xml:space="preserve">PLS Nº </t>
    </r>
    <r>
      <rPr>
        <b/>
        <sz val="12"/>
        <rFont val="Calibri"/>
        <family val="2"/>
        <scheme val="minor"/>
      </rPr>
      <t>0098 e 0099/2018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</si>
</sst>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6" borderId="17" xfId="0" applyNumberFormat="1" applyFill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9" fontId="0" fillId="6" borderId="18" xfId="2" applyFont="1" applyFill="1" applyBorder="1" applyAlignment="1" applyProtection="1">
      <alignment horizontal="center" vertical="center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8" fillId="7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K79"/>
  <sheetViews>
    <sheetView zoomScale="85" zoomScaleNormal="85" workbookViewId="0">
      <selection activeCell="H2" sqref="H2:I79"/>
    </sheetView>
  </sheetViews>
  <sheetFormatPr defaultRowHeight="12.75" x14ac:dyDescent="0.2"/>
  <cols>
    <col min="1" max="1" width="27.140625" style="36" bestFit="1" customWidth="1"/>
    <col min="2" max="2" width="31.7109375" style="36" bestFit="1" customWidth="1"/>
    <col min="3" max="3" width="16.7109375" style="36" customWidth="1"/>
    <col min="4" max="4" width="67.5703125" style="36" customWidth="1"/>
    <col min="5" max="5" width="10" style="36" customWidth="1"/>
    <col min="6" max="6" width="12.28515625" style="36" bestFit="1" customWidth="1"/>
    <col min="7" max="7" width="36" style="36" customWidth="1"/>
    <col min="8" max="8" width="15" style="36" customWidth="1"/>
    <col min="9" max="10" width="15.42578125" style="36" customWidth="1"/>
    <col min="11" max="11" width="9.140625" style="63"/>
    <col min="12" max="16384" width="9.140625" style="36"/>
  </cols>
  <sheetData>
    <row r="1" spans="1:11" s="30" customFormat="1" ht="36" x14ac:dyDescent="0.2">
      <c r="A1" s="28" t="s">
        <v>0</v>
      </c>
      <c r="B1" s="28" t="s">
        <v>106</v>
      </c>
      <c r="C1" s="28" t="s">
        <v>1</v>
      </c>
      <c r="D1" s="29" t="s">
        <v>2</v>
      </c>
      <c r="E1" s="28" t="s">
        <v>107</v>
      </c>
      <c r="F1" s="29" t="s">
        <v>108</v>
      </c>
      <c r="G1" s="29" t="s">
        <v>109</v>
      </c>
      <c r="H1" s="28" t="s">
        <v>110</v>
      </c>
      <c r="I1" s="28" t="s">
        <v>111</v>
      </c>
      <c r="J1" s="28" t="s">
        <v>112</v>
      </c>
      <c r="K1" s="62"/>
    </row>
    <row r="2" spans="1:11" s="30" customFormat="1" ht="36" x14ac:dyDescent="0.2">
      <c r="A2" s="31" t="s">
        <v>140</v>
      </c>
      <c r="B2" s="31" t="s">
        <v>141</v>
      </c>
      <c r="C2" s="32" t="s">
        <v>142</v>
      </c>
      <c r="D2" s="33" t="s">
        <v>143</v>
      </c>
      <c r="E2" s="34" t="s">
        <v>118</v>
      </c>
      <c r="F2" s="34">
        <v>2</v>
      </c>
      <c r="G2" s="34" t="s">
        <v>85</v>
      </c>
      <c r="H2" s="35" t="s">
        <v>296</v>
      </c>
      <c r="I2" s="35" t="s">
        <v>296</v>
      </c>
      <c r="J2" s="35">
        <v>5</v>
      </c>
      <c r="K2" s="62"/>
    </row>
    <row r="3" spans="1:11" s="30" customFormat="1" ht="36" x14ac:dyDescent="0.2">
      <c r="A3" s="31" t="s">
        <v>144</v>
      </c>
      <c r="B3" s="31" t="s">
        <v>145</v>
      </c>
      <c r="C3" s="32" t="s">
        <v>146</v>
      </c>
      <c r="D3" s="33" t="s">
        <v>147</v>
      </c>
      <c r="E3" s="34" t="s">
        <v>118</v>
      </c>
      <c r="F3" s="34">
        <v>2</v>
      </c>
      <c r="G3" s="34" t="s">
        <v>85</v>
      </c>
      <c r="H3" s="35" t="s">
        <v>296</v>
      </c>
      <c r="I3" s="35" t="s">
        <v>296</v>
      </c>
      <c r="J3" s="35">
        <v>20</v>
      </c>
      <c r="K3" s="62"/>
    </row>
    <row r="4" spans="1:11" s="30" customFormat="1" ht="36" x14ac:dyDescent="0.2">
      <c r="A4" s="31" t="s">
        <v>154</v>
      </c>
      <c r="B4" s="31" t="s">
        <v>155</v>
      </c>
      <c r="C4" s="32" t="s">
        <v>156</v>
      </c>
      <c r="D4" s="33" t="s">
        <v>157</v>
      </c>
      <c r="E4" s="34" t="s">
        <v>118</v>
      </c>
      <c r="F4" s="34">
        <v>2</v>
      </c>
      <c r="G4" s="34" t="s">
        <v>85</v>
      </c>
      <c r="H4" s="35" t="s">
        <v>296</v>
      </c>
      <c r="I4" s="35" t="s">
        <v>296</v>
      </c>
      <c r="J4" s="35">
        <v>20</v>
      </c>
      <c r="K4" s="62"/>
    </row>
    <row r="5" spans="1:11" s="30" customFormat="1" ht="36" x14ac:dyDescent="0.2">
      <c r="A5" s="31" t="s">
        <v>158</v>
      </c>
      <c r="B5" s="31" t="s">
        <v>159</v>
      </c>
      <c r="C5" s="32" t="s">
        <v>160</v>
      </c>
      <c r="D5" s="33" t="s">
        <v>161</v>
      </c>
      <c r="E5" s="34" t="s">
        <v>118</v>
      </c>
      <c r="F5" s="34">
        <v>2</v>
      </c>
      <c r="G5" s="34" t="s">
        <v>85</v>
      </c>
      <c r="H5" s="35" t="s">
        <v>296</v>
      </c>
      <c r="I5" s="35" t="s">
        <v>296</v>
      </c>
      <c r="J5" s="35">
        <v>20</v>
      </c>
      <c r="K5" s="62"/>
    </row>
    <row r="6" spans="1:11" s="30" customFormat="1" ht="36" x14ac:dyDescent="0.2">
      <c r="A6" s="31" t="s">
        <v>162</v>
      </c>
      <c r="B6" s="31" t="s">
        <v>163</v>
      </c>
      <c r="C6" s="32" t="s">
        <v>164</v>
      </c>
      <c r="D6" s="33" t="s">
        <v>165</v>
      </c>
      <c r="E6" s="34" t="s">
        <v>118</v>
      </c>
      <c r="F6" s="34">
        <v>2</v>
      </c>
      <c r="G6" s="34" t="s">
        <v>85</v>
      </c>
      <c r="H6" s="35" t="s">
        <v>296</v>
      </c>
      <c r="I6" s="35" t="s">
        <v>296</v>
      </c>
      <c r="J6" s="35">
        <v>20</v>
      </c>
      <c r="K6" s="62"/>
    </row>
    <row r="7" spans="1:11" s="30" customFormat="1" ht="36" x14ac:dyDescent="0.2">
      <c r="A7" s="31" t="s">
        <v>166</v>
      </c>
      <c r="B7" s="31" t="s">
        <v>167</v>
      </c>
      <c r="C7" s="32" t="s">
        <v>168</v>
      </c>
      <c r="D7" s="33" t="s">
        <v>169</v>
      </c>
      <c r="E7" s="34" t="s">
        <v>118</v>
      </c>
      <c r="F7" s="34">
        <v>2</v>
      </c>
      <c r="G7" s="34" t="s">
        <v>85</v>
      </c>
      <c r="H7" s="35" t="s">
        <v>296</v>
      </c>
      <c r="I7" s="35" t="s">
        <v>296</v>
      </c>
      <c r="J7" s="35">
        <v>20</v>
      </c>
      <c r="K7" s="62"/>
    </row>
    <row r="8" spans="1:11" s="30" customFormat="1" ht="36" x14ac:dyDescent="0.2">
      <c r="A8" s="31" t="s">
        <v>176</v>
      </c>
      <c r="B8" s="31" t="s">
        <v>177</v>
      </c>
      <c r="C8" s="32" t="s">
        <v>178</v>
      </c>
      <c r="D8" s="33" t="s">
        <v>179</v>
      </c>
      <c r="E8" s="34" t="s">
        <v>118</v>
      </c>
      <c r="F8" s="34">
        <v>2</v>
      </c>
      <c r="G8" s="34" t="s">
        <v>85</v>
      </c>
      <c r="H8" s="35" t="s">
        <v>296</v>
      </c>
      <c r="I8" s="35" t="s">
        <v>296</v>
      </c>
      <c r="J8" s="35">
        <v>10</v>
      </c>
      <c r="K8" s="62"/>
    </row>
    <row r="9" spans="1:11" s="30" customFormat="1" ht="24" x14ac:dyDescent="0.2">
      <c r="A9" s="31" t="s">
        <v>176</v>
      </c>
      <c r="B9" s="31" t="s">
        <v>180</v>
      </c>
      <c r="C9" s="32" t="s">
        <v>178</v>
      </c>
      <c r="D9" s="33" t="s">
        <v>179</v>
      </c>
      <c r="E9" s="34" t="s">
        <v>118</v>
      </c>
      <c r="F9" s="34">
        <v>20</v>
      </c>
      <c r="G9" s="34" t="s">
        <v>79</v>
      </c>
      <c r="H9" s="35" t="s">
        <v>296</v>
      </c>
      <c r="I9" s="35" t="s">
        <v>296</v>
      </c>
      <c r="J9" s="35">
        <v>20</v>
      </c>
      <c r="K9" s="62"/>
    </row>
    <row r="10" spans="1:11" s="30" customFormat="1" ht="36" x14ac:dyDescent="0.2">
      <c r="A10" s="31" t="s">
        <v>187</v>
      </c>
      <c r="B10" s="31" t="s">
        <v>188</v>
      </c>
      <c r="C10" s="32" t="s">
        <v>189</v>
      </c>
      <c r="D10" s="33" t="s">
        <v>190</v>
      </c>
      <c r="E10" s="34" t="s">
        <v>118</v>
      </c>
      <c r="F10" s="34">
        <v>50</v>
      </c>
      <c r="G10" s="34" t="s">
        <v>103</v>
      </c>
      <c r="H10" s="35" t="s">
        <v>296</v>
      </c>
      <c r="I10" s="35" t="s">
        <v>296</v>
      </c>
      <c r="J10" s="35">
        <v>30</v>
      </c>
      <c r="K10" s="62"/>
    </row>
    <row r="11" spans="1:11" s="30" customFormat="1" ht="48" x14ac:dyDescent="0.2">
      <c r="A11" s="31" t="s">
        <v>191</v>
      </c>
      <c r="B11" s="31" t="s">
        <v>192</v>
      </c>
      <c r="C11" s="32" t="s">
        <v>193</v>
      </c>
      <c r="D11" s="33" t="s">
        <v>194</v>
      </c>
      <c r="E11" s="34" t="s">
        <v>118</v>
      </c>
      <c r="F11" s="34">
        <v>50</v>
      </c>
      <c r="G11" s="34" t="s">
        <v>103</v>
      </c>
      <c r="H11" s="35" t="s">
        <v>296</v>
      </c>
      <c r="I11" s="35" t="s">
        <v>296</v>
      </c>
      <c r="J11" s="35">
        <v>150</v>
      </c>
      <c r="K11" s="62"/>
    </row>
    <row r="12" spans="1:11" s="30" customFormat="1" ht="36" x14ac:dyDescent="0.2">
      <c r="A12" s="31" t="s">
        <v>137</v>
      </c>
      <c r="B12" s="31" t="s">
        <v>195</v>
      </c>
      <c r="C12" s="32" t="s">
        <v>138</v>
      </c>
      <c r="D12" s="33" t="s">
        <v>139</v>
      </c>
      <c r="E12" s="34" t="s">
        <v>118</v>
      </c>
      <c r="F12" s="34">
        <v>50</v>
      </c>
      <c r="G12" s="34" t="s">
        <v>103</v>
      </c>
      <c r="H12" s="35" t="s">
        <v>296</v>
      </c>
      <c r="I12" s="35" t="s">
        <v>296</v>
      </c>
      <c r="J12" s="35">
        <v>150</v>
      </c>
      <c r="K12" s="62"/>
    </row>
    <row r="13" spans="1:11" s="30" customFormat="1" ht="24" x14ac:dyDescent="0.2">
      <c r="A13" s="31" t="s">
        <v>115</v>
      </c>
      <c r="B13" s="31" t="s">
        <v>196</v>
      </c>
      <c r="C13" s="32" t="s">
        <v>116</v>
      </c>
      <c r="D13" s="33" t="s">
        <v>117</v>
      </c>
      <c r="E13" s="34" t="s">
        <v>118</v>
      </c>
      <c r="F13" s="34">
        <v>50</v>
      </c>
      <c r="G13" s="34" t="s">
        <v>103</v>
      </c>
      <c r="H13" s="35" t="s">
        <v>296</v>
      </c>
      <c r="I13" s="35" t="s">
        <v>296</v>
      </c>
      <c r="J13" s="35">
        <v>150</v>
      </c>
      <c r="K13" s="62"/>
    </row>
    <row r="14" spans="1:11" s="30" customFormat="1" ht="36" x14ac:dyDescent="0.2">
      <c r="A14" s="31" t="s">
        <v>197</v>
      </c>
      <c r="B14" s="31" t="s">
        <v>198</v>
      </c>
      <c r="C14" s="32" t="s">
        <v>199</v>
      </c>
      <c r="D14" s="33" t="s">
        <v>200</v>
      </c>
      <c r="E14" s="34" t="s">
        <v>118</v>
      </c>
      <c r="F14" s="34">
        <v>50</v>
      </c>
      <c r="G14" s="34" t="s">
        <v>103</v>
      </c>
      <c r="H14" s="35" t="s">
        <v>296</v>
      </c>
      <c r="I14" s="35" t="s">
        <v>296</v>
      </c>
      <c r="J14" s="35">
        <v>16000</v>
      </c>
      <c r="K14" s="62"/>
    </row>
    <row r="15" spans="1:11" s="30" customFormat="1" ht="24" x14ac:dyDescent="0.2">
      <c r="A15" s="31" t="s">
        <v>154</v>
      </c>
      <c r="B15" s="31" t="s">
        <v>201</v>
      </c>
      <c r="C15" s="32" t="s">
        <v>156</v>
      </c>
      <c r="D15" s="33" t="s">
        <v>157</v>
      </c>
      <c r="E15" s="34" t="s">
        <v>118</v>
      </c>
      <c r="F15" s="34">
        <v>50</v>
      </c>
      <c r="G15" s="34" t="s">
        <v>103</v>
      </c>
      <c r="H15" s="35" t="s">
        <v>296</v>
      </c>
      <c r="I15" s="35" t="s">
        <v>296</v>
      </c>
      <c r="J15" s="35">
        <v>15000</v>
      </c>
      <c r="K15" s="62"/>
    </row>
    <row r="16" spans="1:11" s="30" customFormat="1" ht="36" x14ac:dyDescent="0.2">
      <c r="A16" s="31" t="s">
        <v>125</v>
      </c>
      <c r="B16" s="31" t="s">
        <v>205</v>
      </c>
      <c r="C16" s="32" t="s">
        <v>126</v>
      </c>
      <c r="D16" s="33" t="s">
        <v>127</v>
      </c>
      <c r="E16" s="34" t="s">
        <v>118</v>
      </c>
      <c r="F16" s="34">
        <v>52</v>
      </c>
      <c r="G16" s="34" t="s">
        <v>78</v>
      </c>
      <c r="H16" s="35" t="s">
        <v>296</v>
      </c>
      <c r="I16" s="35" t="s">
        <v>296</v>
      </c>
      <c r="J16" s="35">
        <v>112</v>
      </c>
      <c r="K16" s="62"/>
    </row>
    <row r="17" spans="1:11" s="30" customFormat="1" ht="24" x14ac:dyDescent="0.2">
      <c r="A17" s="31" t="s">
        <v>154</v>
      </c>
      <c r="B17" s="31" t="s">
        <v>206</v>
      </c>
      <c r="C17" s="32" t="s">
        <v>156</v>
      </c>
      <c r="D17" s="33" t="s">
        <v>157</v>
      </c>
      <c r="E17" s="34" t="s">
        <v>118</v>
      </c>
      <c r="F17" s="34">
        <v>52</v>
      </c>
      <c r="G17" s="34" t="s">
        <v>78</v>
      </c>
      <c r="H17" s="35" t="s">
        <v>296</v>
      </c>
      <c r="I17" s="35" t="s">
        <v>296</v>
      </c>
      <c r="J17" s="35">
        <v>287</v>
      </c>
      <c r="K17" s="62"/>
    </row>
    <row r="18" spans="1:11" s="30" customFormat="1" ht="36" x14ac:dyDescent="0.2">
      <c r="A18" s="31" t="s">
        <v>207</v>
      </c>
      <c r="B18" s="31" t="s">
        <v>208</v>
      </c>
      <c r="C18" s="32" t="s">
        <v>209</v>
      </c>
      <c r="D18" s="33" t="s">
        <v>210</v>
      </c>
      <c r="E18" s="34" t="s">
        <v>118</v>
      </c>
      <c r="F18" s="34">
        <v>54</v>
      </c>
      <c r="G18" s="34" t="s">
        <v>80</v>
      </c>
      <c r="H18" s="35" t="s">
        <v>296</v>
      </c>
      <c r="I18" s="35" t="s">
        <v>296</v>
      </c>
      <c r="J18" s="35">
        <v>674</v>
      </c>
      <c r="K18" s="62"/>
    </row>
    <row r="19" spans="1:11" s="30" customFormat="1" ht="36" x14ac:dyDescent="0.2">
      <c r="A19" s="31" t="s">
        <v>125</v>
      </c>
      <c r="B19" s="31" t="s">
        <v>211</v>
      </c>
      <c r="C19" s="32" t="s">
        <v>126</v>
      </c>
      <c r="D19" s="33" t="s">
        <v>127</v>
      </c>
      <c r="E19" s="34" t="s">
        <v>118</v>
      </c>
      <c r="F19" s="34">
        <v>60</v>
      </c>
      <c r="G19" s="34" t="s">
        <v>100</v>
      </c>
      <c r="H19" s="35" t="s">
        <v>296</v>
      </c>
      <c r="I19" s="35" t="s">
        <v>296</v>
      </c>
      <c r="J19" s="35">
        <v>234</v>
      </c>
      <c r="K19" s="62"/>
    </row>
    <row r="20" spans="1:11" s="30" customFormat="1" ht="36" x14ac:dyDescent="0.2">
      <c r="A20" s="31" t="s">
        <v>187</v>
      </c>
      <c r="B20" s="31" t="s">
        <v>212</v>
      </c>
      <c r="C20" s="32" t="s">
        <v>189</v>
      </c>
      <c r="D20" s="33" t="s">
        <v>190</v>
      </c>
      <c r="E20" s="34" t="s">
        <v>118</v>
      </c>
      <c r="F20" s="34">
        <v>60</v>
      </c>
      <c r="G20" s="34" t="s">
        <v>100</v>
      </c>
      <c r="H20" s="35" t="s">
        <v>296</v>
      </c>
      <c r="I20" s="35" t="s">
        <v>296</v>
      </c>
      <c r="J20" s="35">
        <v>159</v>
      </c>
      <c r="K20" s="62"/>
    </row>
    <row r="21" spans="1:11" s="30" customFormat="1" ht="36" x14ac:dyDescent="0.2">
      <c r="A21" s="31" t="s">
        <v>202</v>
      </c>
      <c r="B21" s="31" t="s">
        <v>213</v>
      </c>
      <c r="C21" s="32" t="s">
        <v>203</v>
      </c>
      <c r="D21" s="33" t="s">
        <v>204</v>
      </c>
      <c r="E21" s="34" t="s">
        <v>118</v>
      </c>
      <c r="F21" s="34">
        <v>60</v>
      </c>
      <c r="G21" s="34" t="s">
        <v>100</v>
      </c>
      <c r="H21" s="35" t="s">
        <v>296</v>
      </c>
      <c r="I21" s="35" t="s">
        <v>296</v>
      </c>
      <c r="J21" s="35">
        <v>170</v>
      </c>
      <c r="K21" s="62"/>
    </row>
    <row r="22" spans="1:11" s="30" customFormat="1" ht="36" x14ac:dyDescent="0.2">
      <c r="A22" s="31" t="s">
        <v>214</v>
      </c>
      <c r="B22" s="31" t="s">
        <v>215</v>
      </c>
      <c r="C22" s="32" t="s">
        <v>216</v>
      </c>
      <c r="D22" s="33" t="s">
        <v>217</v>
      </c>
      <c r="E22" s="34" t="s">
        <v>118</v>
      </c>
      <c r="F22" s="34">
        <v>60</v>
      </c>
      <c r="G22" s="34" t="s">
        <v>100</v>
      </c>
      <c r="H22" s="35" t="s">
        <v>296</v>
      </c>
      <c r="I22" s="35" t="s">
        <v>296</v>
      </c>
      <c r="J22" s="35">
        <v>3000</v>
      </c>
      <c r="K22" s="62"/>
    </row>
    <row r="23" spans="1:11" s="30" customFormat="1" ht="36" x14ac:dyDescent="0.2">
      <c r="A23" s="31" t="s">
        <v>207</v>
      </c>
      <c r="B23" s="31" t="s">
        <v>218</v>
      </c>
      <c r="C23" s="32" t="s">
        <v>209</v>
      </c>
      <c r="D23" s="33" t="s">
        <v>210</v>
      </c>
      <c r="E23" s="34" t="s">
        <v>118</v>
      </c>
      <c r="F23" s="34">
        <v>60</v>
      </c>
      <c r="G23" s="34" t="s">
        <v>100</v>
      </c>
      <c r="H23" s="35" t="s">
        <v>296</v>
      </c>
      <c r="I23" s="35" t="s">
        <v>296</v>
      </c>
      <c r="J23" s="35">
        <v>2297</v>
      </c>
      <c r="K23" s="62"/>
    </row>
    <row r="24" spans="1:11" s="30" customFormat="1" ht="24" x14ac:dyDescent="0.2">
      <c r="A24" s="31" t="s">
        <v>128</v>
      </c>
      <c r="B24" s="31" t="s">
        <v>219</v>
      </c>
      <c r="C24" s="32" t="s">
        <v>129</v>
      </c>
      <c r="D24" s="33" t="s">
        <v>130</v>
      </c>
      <c r="E24" s="34" t="s">
        <v>118</v>
      </c>
      <c r="F24" s="34">
        <v>60</v>
      </c>
      <c r="G24" s="34" t="s">
        <v>100</v>
      </c>
      <c r="H24" s="35" t="s">
        <v>296</v>
      </c>
      <c r="I24" s="35" t="s">
        <v>296</v>
      </c>
      <c r="J24" s="35">
        <v>5083</v>
      </c>
      <c r="K24" s="62"/>
    </row>
    <row r="25" spans="1:11" s="30" customFormat="1" ht="24" x14ac:dyDescent="0.2">
      <c r="A25" s="31" t="s">
        <v>115</v>
      </c>
      <c r="B25" s="31" t="s">
        <v>220</v>
      </c>
      <c r="C25" s="32" t="s">
        <v>116</v>
      </c>
      <c r="D25" s="33" t="s">
        <v>117</v>
      </c>
      <c r="E25" s="34" t="s">
        <v>118</v>
      </c>
      <c r="F25" s="34">
        <v>60</v>
      </c>
      <c r="G25" s="34" t="s">
        <v>100</v>
      </c>
      <c r="H25" s="35" t="s">
        <v>296</v>
      </c>
      <c r="I25" s="35" t="s">
        <v>296</v>
      </c>
      <c r="J25" s="35">
        <v>3000</v>
      </c>
      <c r="K25" s="62"/>
    </row>
    <row r="26" spans="1:11" s="30" customFormat="1" ht="24" x14ac:dyDescent="0.2">
      <c r="A26" s="31" t="s">
        <v>119</v>
      </c>
      <c r="B26" s="31" t="s">
        <v>221</v>
      </c>
      <c r="C26" s="32" t="s">
        <v>120</v>
      </c>
      <c r="D26" s="33" t="s">
        <v>121</v>
      </c>
      <c r="E26" s="34" t="s">
        <v>118</v>
      </c>
      <c r="F26" s="34">
        <v>60</v>
      </c>
      <c r="G26" s="34" t="s">
        <v>100</v>
      </c>
      <c r="H26" s="35" t="s">
        <v>296</v>
      </c>
      <c r="I26" s="35" t="s">
        <v>296</v>
      </c>
      <c r="J26" s="35">
        <v>5083</v>
      </c>
      <c r="K26" s="62"/>
    </row>
    <row r="27" spans="1:11" s="30" customFormat="1" ht="24" x14ac:dyDescent="0.2">
      <c r="A27" s="31" t="s">
        <v>222</v>
      </c>
      <c r="B27" s="31" t="s">
        <v>223</v>
      </c>
      <c r="C27" s="32" t="s">
        <v>224</v>
      </c>
      <c r="D27" s="33" t="s">
        <v>225</v>
      </c>
      <c r="E27" s="34" t="s">
        <v>118</v>
      </c>
      <c r="F27" s="34">
        <v>60</v>
      </c>
      <c r="G27" s="34" t="s">
        <v>100</v>
      </c>
      <c r="H27" s="35" t="s">
        <v>296</v>
      </c>
      <c r="I27" s="35" t="s">
        <v>296</v>
      </c>
      <c r="J27" s="35">
        <v>9999</v>
      </c>
      <c r="K27" s="62"/>
    </row>
    <row r="28" spans="1:11" s="30" customFormat="1" ht="24" x14ac:dyDescent="0.2">
      <c r="A28" s="31" t="s">
        <v>154</v>
      </c>
      <c r="B28" s="31" t="s">
        <v>226</v>
      </c>
      <c r="C28" s="32" t="s">
        <v>156</v>
      </c>
      <c r="D28" s="33" t="s">
        <v>157</v>
      </c>
      <c r="E28" s="34" t="s">
        <v>118</v>
      </c>
      <c r="F28" s="34">
        <v>60</v>
      </c>
      <c r="G28" s="34" t="s">
        <v>100</v>
      </c>
      <c r="H28" s="35" t="s">
        <v>296</v>
      </c>
      <c r="I28" s="35" t="s">
        <v>296</v>
      </c>
      <c r="J28" s="35">
        <v>19998</v>
      </c>
      <c r="K28" s="62"/>
    </row>
    <row r="29" spans="1:11" s="30" customFormat="1" ht="24" x14ac:dyDescent="0.2">
      <c r="A29" s="31" t="s">
        <v>158</v>
      </c>
      <c r="B29" s="31" t="s">
        <v>227</v>
      </c>
      <c r="C29" s="32" t="s">
        <v>160</v>
      </c>
      <c r="D29" s="33" t="s">
        <v>161</v>
      </c>
      <c r="E29" s="34" t="s">
        <v>118</v>
      </c>
      <c r="F29" s="34">
        <v>60</v>
      </c>
      <c r="G29" s="34" t="s">
        <v>100</v>
      </c>
      <c r="H29" s="35" t="s">
        <v>296</v>
      </c>
      <c r="I29" s="35" t="s">
        <v>296</v>
      </c>
      <c r="J29" s="35">
        <v>6666</v>
      </c>
      <c r="K29" s="62"/>
    </row>
    <row r="30" spans="1:11" s="30" customFormat="1" ht="24" x14ac:dyDescent="0.2">
      <c r="A30" s="31" t="s">
        <v>184</v>
      </c>
      <c r="B30" s="31" t="s">
        <v>228</v>
      </c>
      <c r="C30" s="32" t="s">
        <v>185</v>
      </c>
      <c r="D30" s="33" t="s">
        <v>186</v>
      </c>
      <c r="E30" s="34" t="s">
        <v>118</v>
      </c>
      <c r="F30" s="34">
        <v>60</v>
      </c>
      <c r="G30" s="34" t="s">
        <v>100</v>
      </c>
      <c r="H30" s="35" t="s">
        <v>296</v>
      </c>
      <c r="I30" s="35" t="s">
        <v>296</v>
      </c>
      <c r="J30" s="35">
        <v>762000</v>
      </c>
      <c r="K30" s="62"/>
    </row>
    <row r="31" spans="1:11" s="30" customFormat="1" ht="36" x14ac:dyDescent="0.2">
      <c r="A31" s="31" t="s">
        <v>125</v>
      </c>
      <c r="B31" s="31" t="s">
        <v>229</v>
      </c>
      <c r="C31" s="32" t="s">
        <v>126</v>
      </c>
      <c r="D31" s="33" t="s">
        <v>127</v>
      </c>
      <c r="E31" s="34" t="s">
        <v>118</v>
      </c>
      <c r="F31" s="34">
        <v>63</v>
      </c>
      <c r="G31" s="34" t="s">
        <v>69</v>
      </c>
      <c r="H31" s="35" t="s">
        <v>296</v>
      </c>
      <c r="I31" s="35" t="s">
        <v>296</v>
      </c>
      <c r="J31" s="35">
        <v>10</v>
      </c>
      <c r="K31" s="62"/>
    </row>
    <row r="32" spans="1:11" s="30" customFormat="1" ht="36" x14ac:dyDescent="0.2">
      <c r="A32" s="31" t="s">
        <v>176</v>
      </c>
      <c r="B32" s="31" t="s">
        <v>230</v>
      </c>
      <c r="C32" s="32" t="s">
        <v>178</v>
      </c>
      <c r="D32" s="33" t="s">
        <v>179</v>
      </c>
      <c r="E32" s="34" t="s">
        <v>118</v>
      </c>
      <c r="F32" s="34">
        <v>70</v>
      </c>
      <c r="G32" s="34" t="s">
        <v>88</v>
      </c>
      <c r="H32" s="35" t="s">
        <v>296</v>
      </c>
      <c r="I32" s="35" t="s">
        <v>296</v>
      </c>
      <c r="J32" s="35">
        <v>132</v>
      </c>
      <c r="K32" s="62"/>
    </row>
    <row r="33" spans="1:11" s="30" customFormat="1" ht="24" x14ac:dyDescent="0.2">
      <c r="A33" s="31" t="s">
        <v>176</v>
      </c>
      <c r="B33" s="31" t="s">
        <v>234</v>
      </c>
      <c r="C33" s="32" t="s">
        <v>178</v>
      </c>
      <c r="D33" s="33" t="s">
        <v>179</v>
      </c>
      <c r="E33" s="34" t="s">
        <v>118</v>
      </c>
      <c r="F33" s="34">
        <v>90</v>
      </c>
      <c r="G33" s="34" t="s">
        <v>98</v>
      </c>
      <c r="H33" s="35" t="s">
        <v>296</v>
      </c>
      <c r="I33" s="35" t="s">
        <v>296</v>
      </c>
      <c r="J33" s="35">
        <v>90</v>
      </c>
      <c r="K33" s="62"/>
    </row>
    <row r="34" spans="1:11" s="30" customFormat="1" ht="24" x14ac:dyDescent="0.2">
      <c r="A34" s="31" t="s">
        <v>235</v>
      </c>
      <c r="B34" s="31" t="s">
        <v>241</v>
      </c>
      <c r="C34" s="32" t="s">
        <v>236</v>
      </c>
      <c r="D34" s="33" t="s">
        <v>237</v>
      </c>
      <c r="E34" s="34" t="s">
        <v>118</v>
      </c>
      <c r="F34" s="34">
        <v>195</v>
      </c>
      <c r="G34" s="34" t="s">
        <v>75</v>
      </c>
      <c r="H34" s="35" t="s">
        <v>296</v>
      </c>
      <c r="I34" s="35" t="s">
        <v>296</v>
      </c>
      <c r="J34" s="35">
        <v>6</v>
      </c>
      <c r="K34" s="62"/>
    </row>
    <row r="35" spans="1:11" s="30" customFormat="1" ht="24" x14ac:dyDescent="0.2">
      <c r="A35" s="31" t="s">
        <v>238</v>
      </c>
      <c r="B35" s="31" t="s">
        <v>242</v>
      </c>
      <c r="C35" s="32" t="s">
        <v>239</v>
      </c>
      <c r="D35" s="33" t="s">
        <v>240</v>
      </c>
      <c r="E35" s="34" t="s">
        <v>118</v>
      </c>
      <c r="F35" s="34">
        <v>195</v>
      </c>
      <c r="G35" s="34" t="s">
        <v>75</v>
      </c>
      <c r="H35" s="35" t="s">
        <v>296</v>
      </c>
      <c r="I35" s="35" t="s">
        <v>296</v>
      </c>
      <c r="J35" s="35">
        <v>6</v>
      </c>
      <c r="K35" s="62"/>
    </row>
    <row r="36" spans="1:11" s="30" customFormat="1" ht="24" x14ac:dyDescent="0.2">
      <c r="A36" s="31" t="s">
        <v>173</v>
      </c>
      <c r="B36" s="31" t="s">
        <v>243</v>
      </c>
      <c r="C36" s="32" t="s">
        <v>174</v>
      </c>
      <c r="D36" s="33" t="s">
        <v>175</v>
      </c>
      <c r="E36" s="34" t="s">
        <v>118</v>
      </c>
      <c r="F36" s="34">
        <v>195</v>
      </c>
      <c r="G36" s="34" t="s">
        <v>75</v>
      </c>
      <c r="H36" s="35" t="s">
        <v>296</v>
      </c>
      <c r="I36" s="35" t="s">
        <v>296</v>
      </c>
      <c r="J36" s="35">
        <v>16</v>
      </c>
      <c r="K36" s="62"/>
    </row>
    <row r="37" spans="1:11" s="30" customFormat="1" ht="24" x14ac:dyDescent="0.2">
      <c r="A37" s="31" t="s">
        <v>148</v>
      </c>
      <c r="B37" s="31" t="s">
        <v>244</v>
      </c>
      <c r="C37" s="32" t="s">
        <v>149</v>
      </c>
      <c r="D37" s="33" t="s">
        <v>150</v>
      </c>
      <c r="E37" s="34" t="s">
        <v>118</v>
      </c>
      <c r="F37" s="34">
        <v>195</v>
      </c>
      <c r="G37" s="34" t="s">
        <v>75</v>
      </c>
      <c r="H37" s="35" t="s">
        <v>296</v>
      </c>
      <c r="I37" s="35" t="s">
        <v>296</v>
      </c>
      <c r="J37" s="35">
        <v>16</v>
      </c>
      <c r="K37" s="62"/>
    </row>
    <row r="38" spans="1:11" s="30" customFormat="1" ht="24" x14ac:dyDescent="0.2">
      <c r="A38" s="31" t="s">
        <v>176</v>
      </c>
      <c r="B38" s="31" t="s">
        <v>245</v>
      </c>
      <c r="C38" s="32" t="s">
        <v>178</v>
      </c>
      <c r="D38" s="33" t="s">
        <v>179</v>
      </c>
      <c r="E38" s="34" t="s">
        <v>118</v>
      </c>
      <c r="F38" s="34">
        <v>195</v>
      </c>
      <c r="G38" s="34" t="s">
        <v>75</v>
      </c>
      <c r="H38" s="35" t="s">
        <v>296</v>
      </c>
      <c r="I38" s="35" t="s">
        <v>296</v>
      </c>
      <c r="J38" s="35">
        <v>20</v>
      </c>
      <c r="K38" s="62"/>
    </row>
    <row r="39" spans="1:11" s="30" customFormat="1" ht="36" x14ac:dyDescent="0.2">
      <c r="A39" s="31" t="s">
        <v>246</v>
      </c>
      <c r="B39" s="31" t="s">
        <v>247</v>
      </c>
      <c r="C39" s="32" t="s">
        <v>248</v>
      </c>
      <c r="D39" s="33" t="s">
        <v>249</v>
      </c>
      <c r="E39" s="34" t="s">
        <v>118</v>
      </c>
      <c r="F39" s="34">
        <v>196</v>
      </c>
      <c r="G39" s="34" t="s">
        <v>70</v>
      </c>
      <c r="H39" s="35" t="s">
        <v>296</v>
      </c>
      <c r="I39" s="35" t="s">
        <v>296</v>
      </c>
      <c r="J39" s="35">
        <v>1</v>
      </c>
      <c r="K39" s="62"/>
    </row>
    <row r="40" spans="1:11" s="30" customFormat="1" ht="24" x14ac:dyDescent="0.2">
      <c r="A40" s="31" t="s">
        <v>122</v>
      </c>
      <c r="B40" s="31" t="s">
        <v>250</v>
      </c>
      <c r="C40" s="32" t="s">
        <v>123</v>
      </c>
      <c r="D40" s="33" t="s">
        <v>124</v>
      </c>
      <c r="E40" s="34" t="s">
        <v>118</v>
      </c>
      <c r="F40" s="34">
        <v>196</v>
      </c>
      <c r="G40" s="34" t="s">
        <v>70</v>
      </c>
      <c r="H40" s="35" t="s">
        <v>296</v>
      </c>
      <c r="I40" s="35" t="s">
        <v>296</v>
      </c>
      <c r="J40" s="35">
        <v>1</v>
      </c>
      <c r="K40" s="62"/>
    </row>
    <row r="41" spans="1:11" s="30" customFormat="1" ht="36" x14ac:dyDescent="0.2">
      <c r="A41" s="31" t="s">
        <v>144</v>
      </c>
      <c r="B41" s="31" t="s">
        <v>251</v>
      </c>
      <c r="C41" s="32" t="s">
        <v>146</v>
      </c>
      <c r="D41" s="33" t="s">
        <v>147</v>
      </c>
      <c r="E41" s="34" t="s">
        <v>118</v>
      </c>
      <c r="F41" s="34">
        <v>196</v>
      </c>
      <c r="G41" s="34" t="s">
        <v>70</v>
      </c>
      <c r="H41" s="35" t="s">
        <v>296</v>
      </c>
      <c r="I41" s="35" t="s">
        <v>296</v>
      </c>
      <c r="J41" s="35">
        <v>1</v>
      </c>
      <c r="K41" s="62"/>
    </row>
    <row r="42" spans="1:11" s="30" customFormat="1" ht="24" x14ac:dyDescent="0.2">
      <c r="A42" s="31" t="s">
        <v>128</v>
      </c>
      <c r="B42" s="31" t="s">
        <v>252</v>
      </c>
      <c r="C42" s="32" t="s">
        <v>129</v>
      </c>
      <c r="D42" s="33" t="s">
        <v>130</v>
      </c>
      <c r="E42" s="34" t="s">
        <v>118</v>
      </c>
      <c r="F42" s="34">
        <v>196</v>
      </c>
      <c r="G42" s="34" t="s">
        <v>70</v>
      </c>
      <c r="H42" s="35" t="s">
        <v>296</v>
      </c>
      <c r="I42" s="35" t="s">
        <v>296</v>
      </c>
      <c r="J42" s="35">
        <v>1</v>
      </c>
      <c r="K42" s="62"/>
    </row>
    <row r="43" spans="1:11" s="30" customFormat="1" ht="36" x14ac:dyDescent="0.2">
      <c r="A43" s="31" t="s">
        <v>181</v>
      </c>
      <c r="B43" s="31" t="s">
        <v>253</v>
      </c>
      <c r="C43" s="32" t="s">
        <v>182</v>
      </c>
      <c r="D43" s="33" t="s">
        <v>183</v>
      </c>
      <c r="E43" s="34" t="s">
        <v>118</v>
      </c>
      <c r="F43" s="34">
        <v>196</v>
      </c>
      <c r="G43" s="34" t="s">
        <v>70</v>
      </c>
      <c r="H43" s="35" t="s">
        <v>296</v>
      </c>
      <c r="I43" s="35" t="s">
        <v>296</v>
      </c>
      <c r="J43" s="35">
        <v>1</v>
      </c>
      <c r="K43" s="62"/>
    </row>
    <row r="44" spans="1:11" s="30" customFormat="1" ht="24" x14ac:dyDescent="0.2">
      <c r="A44" s="31" t="s">
        <v>254</v>
      </c>
      <c r="B44" s="31" t="s">
        <v>255</v>
      </c>
      <c r="C44" s="32" t="s">
        <v>256</v>
      </c>
      <c r="D44" s="33" t="s">
        <v>257</v>
      </c>
      <c r="E44" s="34" t="s">
        <v>118</v>
      </c>
      <c r="F44" s="34">
        <v>196</v>
      </c>
      <c r="G44" s="34" t="s">
        <v>70</v>
      </c>
      <c r="H44" s="35" t="s">
        <v>296</v>
      </c>
      <c r="I44" s="35" t="s">
        <v>296</v>
      </c>
      <c r="J44" s="35">
        <v>1</v>
      </c>
      <c r="K44" s="62"/>
    </row>
    <row r="45" spans="1:11" s="30" customFormat="1" ht="36" x14ac:dyDescent="0.2">
      <c r="A45" s="31" t="s">
        <v>231</v>
      </c>
      <c r="B45" s="31" t="s">
        <v>258</v>
      </c>
      <c r="C45" s="32" t="s">
        <v>232</v>
      </c>
      <c r="D45" s="33" t="s">
        <v>233</v>
      </c>
      <c r="E45" s="34" t="s">
        <v>118</v>
      </c>
      <c r="F45" s="34">
        <v>196</v>
      </c>
      <c r="G45" s="34" t="s">
        <v>70</v>
      </c>
      <c r="H45" s="35" t="s">
        <v>296</v>
      </c>
      <c r="I45" s="35" t="s">
        <v>296</v>
      </c>
      <c r="J45" s="35">
        <v>3</v>
      </c>
      <c r="K45" s="62"/>
    </row>
    <row r="46" spans="1:11" s="30" customFormat="1" ht="36" x14ac:dyDescent="0.2">
      <c r="A46" s="31" t="s">
        <v>207</v>
      </c>
      <c r="B46" s="31" t="s">
        <v>259</v>
      </c>
      <c r="C46" s="32" t="s">
        <v>209</v>
      </c>
      <c r="D46" s="33" t="s">
        <v>210</v>
      </c>
      <c r="E46" s="34" t="s">
        <v>118</v>
      </c>
      <c r="F46" s="34">
        <v>196</v>
      </c>
      <c r="G46" s="34" t="s">
        <v>70</v>
      </c>
      <c r="H46" s="35" t="s">
        <v>296</v>
      </c>
      <c r="I46" s="35" t="s">
        <v>296</v>
      </c>
      <c r="J46" s="35">
        <v>3</v>
      </c>
      <c r="K46" s="62"/>
    </row>
    <row r="47" spans="1:11" s="30" customFormat="1" ht="24" x14ac:dyDescent="0.2">
      <c r="A47" s="31" t="s">
        <v>170</v>
      </c>
      <c r="B47" s="31" t="s">
        <v>260</v>
      </c>
      <c r="C47" s="32" t="s">
        <v>171</v>
      </c>
      <c r="D47" s="33" t="s">
        <v>172</v>
      </c>
      <c r="E47" s="34" t="s">
        <v>118</v>
      </c>
      <c r="F47" s="34">
        <v>196</v>
      </c>
      <c r="G47" s="34" t="s">
        <v>70</v>
      </c>
      <c r="H47" s="35" t="s">
        <v>296</v>
      </c>
      <c r="I47" s="35" t="s">
        <v>296</v>
      </c>
      <c r="J47" s="35">
        <v>5</v>
      </c>
      <c r="K47" s="62"/>
    </row>
    <row r="48" spans="1:11" s="30" customFormat="1" ht="24" x14ac:dyDescent="0.2">
      <c r="A48" s="31" t="s">
        <v>154</v>
      </c>
      <c r="B48" s="31" t="s">
        <v>261</v>
      </c>
      <c r="C48" s="32" t="s">
        <v>156</v>
      </c>
      <c r="D48" s="33" t="s">
        <v>157</v>
      </c>
      <c r="E48" s="34" t="s">
        <v>118</v>
      </c>
      <c r="F48" s="34">
        <v>196</v>
      </c>
      <c r="G48" s="34" t="s">
        <v>70</v>
      </c>
      <c r="H48" s="35" t="s">
        <v>296</v>
      </c>
      <c r="I48" s="35" t="s">
        <v>296</v>
      </c>
      <c r="J48" s="35">
        <v>5</v>
      </c>
      <c r="K48" s="62"/>
    </row>
    <row r="49" spans="1:11" s="30" customFormat="1" ht="24" x14ac:dyDescent="0.2">
      <c r="A49" s="31" t="s">
        <v>184</v>
      </c>
      <c r="B49" s="31" t="s">
        <v>262</v>
      </c>
      <c r="C49" s="32" t="s">
        <v>185</v>
      </c>
      <c r="D49" s="33" t="s">
        <v>186</v>
      </c>
      <c r="E49" s="34" t="s">
        <v>118</v>
      </c>
      <c r="F49" s="34">
        <v>196</v>
      </c>
      <c r="G49" s="34" t="s">
        <v>70</v>
      </c>
      <c r="H49" s="35" t="s">
        <v>296</v>
      </c>
      <c r="I49" s="35" t="s">
        <v>296</v>
      </c>
      <c r="J49" s="35">
        <v>5</v>
      </c>
      <c r="K49" s="62"/>
    </row>
    <row r="50" spans="1:11" s="30" customFormat="1" ht="24" x14ac:dyDescent="0.2">
      <c r="A50" s="31" t="s">
        <v>134</v>
      </c>
      <c r="B50" s="31" t="s">
        <v>263</v>
      </c>
      <c r="C50" s="32" t="s">
        <v>135</v>
      </c>
      <c r="D50" s="33" t="s">
        <v>136</v>
      </c>
      <c r="E50" s="34" t="s">
        <v>118</v>
      </c>
      <c r="F50" s="34">
        <v>196</v>
      </c>
      <c r="G50" s="34" t="s">
        <v>70</v>
      </c>
      <c r="H50" s="35" t="s">
        <v>296</v>
      </c>
      <c r="I50" s="35" t="s">
        <v>296</v>
      </c>
      <c r="J50" s="35">
        <v>5</v>
      </c>
      <c r="K50" s="62"/>
    </row>
    <row r="51" spans="1:11" s="30" customFormat="1" ht="24" x14ac:dyDescent="0.2">
      <c r="A51" s="31" t="s">
        <v>119</v>
      </c>
      <c r="B51" s="31" t="s">
        <v>264</v>
      </c>
      <c r="C51" s="32" t="s">
        <v>120</v>
      </c>
      <c r="D51" s="33" t="s">
        <v>121</v>
      </c>
      <c r="E51" s="34" t="s">
        <v>118</v>
      </c>
      <c r="F51" s="34">
        <v>196</v>
      </c>
      <c r="G51" s="34" t="s">
        <v>70</v>
      </c>
      <c r="H51" s="35" t="s">
        <v>296</v>
      </c>
      <c r="I51" s="35" t="s">
        <v>296</v>
      </c>
      <c r="J51" s="35">
        <v>5</v>
      </c>
      <c r="K51" s="62"/>
    </row>
    <row r="52" spans="1:11" s="30" customFormat="1" ht="24" x14ac:dyDescent="0.2">
      <c r="A52" s="31" t="s">
        <v>265</v>
      </c>
      <c r="B52" s="31" t="s">
        <v>266</v>
      </c>
      <c r="C52" s="32" t="s">
        <v>267</v>
      </c>
      <c r="D52" s="33" t="s">
        <v>268</v>
      </c>
      <c r="E52" s="34" t="s">
        <v>118</v>
      </c>
      <c r="F52" s="34">
        <v>196</v>
      </c>
      <c r="G52" s="34" t="s">
        <v>70</v>
      </c>
      <c r="H52" s="35" t="s">
        <v>296</v>
      </c>
      <c r="I52" s="35" t="s">
        <v>296</v>
      </c>
      <c r="J52" s="35">
        <v>6</v>
      </c>
      <c r="K52" s="62"/>
    </row>
    <row r="53" spans="1:11" s="30" customFormat="1" ht="24" x14ac:dyDescent="0.2">
      <c r="A53" s="31" t="s">
        <v>115</v>
      </c>
      <c r="B53" s="31" t="s">
        <v>269</v>
      </c>
      <c r="C53" s="32" t="s">
        <v>116</v>
      </c>
      <c r="D53" s="33" t="s">
        <v>117</v>
      </c>
      <c r="E53" s="34" t="s">
        <v>118</v>
      </c>
      <c r="F53" s="34">
        <v>196</v>
      </c>
      <c r="G53" s="34" t="s">
        <v>70</v>
      </c>
      <c r="H53" s="35" t="s">
        <v>296</v>
      </c>
      <c r="I53" s="35" t="s">
        <v>296</v>
      </c>
      <c r="J53" s="35">
        <v>6</v>
      </c>
      <c r="K53" s="62"/>
    </row>
    <row r="54" spans="1:11" s="30" customFormat="1" ht="24" x14ac:dyDescent="0.2">
      <c r="A54" s="31" t="s">
        <v>222</v>
      </c>
      <c r="B54" s="31" t="s">
        <v>270</v>
      </c>
      <c r="C54" s="32" t="s">
        <v>224</v>
      </c>
      <c r="D54" s="33" t="s">
        <v>225</v>
      </c>
      <c r="E54" s="34" t="s">
        <v>118</v>
      </c>
      <c r="F54" s="34">
        <v>196</v>
      </c>
      <c r="G54" s="34" t="s">
        <v>70</v>
      </c>
      <c r="H54" s="35" t="s">
        <v>296</v>
      </c>
      <c r="I54" s="35" t="s">
        <v>296</v>
      </c>
      <c r="J54" s="35">
        <v>9</v>
      </c>
      <c r="K54" s="62"/>
    </row>
    <row r="55" spans="1:11" s="30" customFormat="1" ht="24" x14ac:dyDescent="0.2">
      <c r="A55" s="31" t="s">
        <v>173</v>
      </c>
      <c r="B55" s="31" t="s">
        <v>271</v>
      </c>
      <c r="C55" s="32" t="s">
        <v>174</v>
      </c>
      <c r="D55" s="33" t="s">
        <v>175</v>
      </c>
      <c r="E55" s="34" t="s">
        <v>118</v>
      </c>
      <c r="F55" s="34">
        <v>196</v>
      </c>
      <c r="G55" s="34" t="s">
        <v>70</v>
      </c>
      <c r="H55" s="35" t="s">
        <v>296</v>
      </c>
      <c r="I55" s="35" t="s">
        <v>296</v>
      </c>
      <c r="J55" s="35">
        <v>11</v>
      </c>
      <c r="K55" s="62"/>
    </row>
    <row r="56" spans="1:11" s="30" customFormat="1" ht="24" x14ac:dyDescent="0.2">
      <c r="A56" s="31" t="s">
        <v>176</v>
      </c>
      <c r="B56" s="31" t="s">
        <v>272</v>
      </c>
      <c r="C56" s="32" t="s">
        <v>178</v>
      </c>
      <c r="D56" s="33" t="s">
        <v>179</v>
      </c>
      <c r="E56" s="34" t="s">
        <v>118</v>
      </c>
      <c r="F56" s="34">
        <v>300</v>
      </c>
      <c r="G56" s="34" t="s">
        <v>23</v>
      </c>
      <c r="H56" s="35" t="s">
        <v>296</v>
      </c>
      <c r="I56" s="35" t="s">
        <v>296</v>
      </c>
      <c r="J56" s="35">
        <v>100</v>
      </c>
      <c r="K56" s="62"/>
    </row>
    <row r="57" spans="1:11" s="30" customFormat="1" ht="24" x14ac:dyDescent="0.2">
      <c r="A57" s="31" t="s">
        <v>176</v>
      </c>
      <c r="B57" s="31" t="s">
        <v>273</v>
      </c>
      <c r="C57" s="32" t="s">
        <v>178</v>
      </c>
      <c r="D57" s="33" t="s">
        <v>179</v>
      </c>
      <c r="E57" s="34" t="s">
        <v>118</v>
      </c>
      <c r="F57" s="34">
        <v>391</v>
      </c>
      <c r="G57" s="34" t="s">
        <v>73</v>
      </c>
      <c r="H57" s="35" t="s">
        <v>296</v>
      </c>
      <c r="I57" s="35" t="s">
        <v>296</v>
      </c>
      <c r="J57" s="35">
        <v>200</v>
      </c>
      <c r="K57" s="62"/>
    </row>
    <row r="58" spans="1:11" s="30" customFormat="1" ht="36" x14ac:dyDescent="0.2">
      <c r="A58" s="31" t="s">
        <v>151</v>
      </c>
      <c r="B58" s="31" t="s">
        <v>274</v>
      </c>
      <c r="C58" s="32" t="s">
        <v>152</v>
      </c>
      <c r="D58" s="33" t="s">
        <v>153</v>
      </c>
      <c r="E58" s="34" t="s">
        <v>118</v>
      </c>
      <c r="F58" s="34">
        <v>417</v>
      </c>
      <c r="G58" s="34" t="s">
        <v>91</v>
      </c>
      <c r="H58" s="35" t="s">
        <v>296</v>
      </c>
      <c r="I58" s="35" t="s">
        <v>296</v>
      </c>
      <c r="J58" s="35">
        <v>1948</v>
      </c>
      <c r="K58" s="62"/>
    </row>
    <row r="59" spans="1:11" s="30" customFormat="1" ht="24" x14ac:dyDescent="0.2">
      <c r="A59" s="31" t="s">
        <v>173</v>
      </c>
      <c r="B59" s="31" t="s">
        <v>275</v>
      </c>
      <c r="C59" s="32" t="s">
        <v>174</v>
      </c>
      <c r="D59" s="33" t="s">
        <v>175</v>
      </c>
      <c r="E59" s="34" t="s">
        <v>118</v>
      </c>
      <c r="F59" s="34">
        <v>417</v>
      </c>
      <c r="G59" s="34" t="s">
        <v>91</v>
      </c>
      <c r="H59" s="35" t="s">
        <v>296</v>
      </c>
      <c r="I59" s="35" t="s">
        <v>296</v>
      </c>
      <c r="J59" s="35">
        <v>2922</v>
      </c>
      <c r="K59" s="62"/>
    </row>
    <row r="60" spans="1:11" s="30" customFormat="1" ht="36" x14ac:dyDescent="0.2">
      <c r="A60" s="31" t="s">
        <v>181</v>
      </c>
      <c r="B60" s="31" t="s">
        <v>276</v>
      </c>
      <c r="C60" s="32" t="s">
        <v>182</v>
      </c>
      <c r="D60" s="33" t="s">
        <v>183</v>
      </c>
      <c r="E60" s="34" t="s">
        <v>118</v>
      </c>
      <c r="F60" s="34">
        <v>417</v>
      </c>
      <c r="G60" s="34" t="s">
        <v>91</v>
      </c>
      <c r="H60" s="35" t="s">
        <v>296</v>
      </c>
      <c r="I60" s="35" t="s">
        <v>296</v>
      </c>
      <c r="J60" s="35">
        <v>4870</v>
      </c>
      <c r="K60" s="62"/>
    </row>
    <row r="61" spans="1:11" s="30" customFormat="1" ht="36" x14ac:dyDescent="0.2">
      <c r="A61" s="31" t="s">
        <v>125</v>
      </c>
      <c r="B61" s="31" t="s">
        <v>277</v>
      </c>
      <c r="C61" s="32" t="s">
        <v>126</v>
      </c>
      <c r="D61" s="33" t="s">
        <v>127</v>
      </c>
      <c r="E61" s="34" t="s">
        <v>118</v>
      </c>
      <c r="F61" s="34">
        <v>417</v>
      </c>
      <c r="G61" s="34" t="s">
        <v>91</v>
      </c>
      <c r="H61" s="35" t="s">
        <v>296</v>
      </c>
      <c r="I61" s="35" t="s">
        <v>296</v>
      </c>
      <c r="J61" s="35">
        <v>5700</v>
      </c>
      <c r="K61" s="62"/>
    </row>
    <row r="62" spans="1:11" s="30" customFormat="1" ht="24" x14ac:dyDescent="0.2">
      <c r="A62" s="31" t="s">
        <v>154</v>
      </c>
      <c r="B62" s="31" t="s">
        <v>278</v>
      </c>
      <c r="C62" s="32" t="s">
        <v>156</v>
      </c>
      <c r="D62" s="33" t="s">
        <v>157</v>
      </c>
      <c r="E62" s="34" t="s">
        <v>118</v>
      </c>
      <c r="F62" s="34">
        <v>417</v>
      </c>
      <c r="G62" s="34" t="s">
        <v>91</v>
      </c>
      <c r="H62" s="35" t="s">
        <v>296</v>
      </c>
      <c r="I62" s="35" t="s">
        <v>296</v>
      </c>
      <c r="J62" s="35">
        <v>5844</v>
      </c>
      <c r="K62" s="62"/>
    </row>
    <row r="63" spans="1:11" s="30" customFormat="1" ht="24" x14ac:dyDescent="0.2">
      <c r="A63" s="31" t="s">
        <v>222</v>
      </c>
      <c r="B63" s="31" t="s">
        <v>279</v>
      </c>
      <c r="C63" s="32" t="s">
        <v>224</v>
      </c>
      <c r="D63" s="33" t="s">
        <v>225</v>
      </c>
      <c r="E63" s="34" t="s">
        <v>118</v>
      </c>
      <c r="F63" s="34">
        <v>417</v>
      </c>
      <c r="G63" s="34" t="s">
        <v>91</v>
      </c>
      <c r="H63" s="35" t="s">
        <v>296</v>
      </c>
      <c r="I63" s="35" t="s">
        <v>296</v>
      </c>
      <c r="J63" s="35">
        <v>5844</v>
      </c>
      <c r="K63" s="62"/>
    </row>
    <row r="64" spans="1:11" s="30" customFormat="1" ht="48" x14ac:dyDescent="0.2">
      <c r="A64" s="31" t="s">
        <v>238</v>
      </c>
      <c r="B64" s="31" t="s">
        <v>280</v>
      </c>
      <c r="C64" s="32" t="s">
        <v>239</v>
      </c>
      <c r="D64" s="33" t="s">
        <v>240</v>
      </c>
      <c r="E64" s="34" t="s">
        <v>118</v>
      </c>
      <c r="F64" s="34">
        <v>431</v>
      </c>
      <c r="G64" s="34" t="s">
        <v>92</v>
      </c>
      <c r="H64" s="35" t="s">
        <v>296</v>
      </c>
      <c r="I64" s="35" t="s">
        <v>296</v>
      </c>
      <c r="J64" s="35">
        <v>55</v>
      </c>
      <c r="K64" s="62"/>
    </row>
    <row r="65" spans="1:11" s="30" customFormat="1" ht="48" x14ac:dyDescent="0.2">
      <c r="A65" s="31" t="s">
        <v>235</v>
      </c>
      <c r="B65" s="31" t="s">
        <v>281</v>
      </c>
      <c r="C65" s="32" t="s">
        <v>236</v>
      </c>
      <c r="D65" s="33" t="s">
        <v>237</v>
      </c>
      <c r="E65" s="34" t="s">
        <v>118</v>
      </c>
      <c r="F65" s="34">
        <v>431</v>
      </c>
      <c r="G65" s="34" t="s">
        <v>92</v>
      </c>
      <c r="H65" s="35" t="s">
        <v>296</v>
      </c>
      <c r="I65" s="35" t="s">
        <v>296</v>
      </c>
      <c r="J65" s="35">
        <v>78</v>
      </c>
      <c r="K65" s="62"/>
    </row>
    <row r="66" spans="1:11" s="30" customFormat="1" ht="48" x14ac:dyDescent="0.2">
      <c r="A66" s="31" t="s">
        <v>170</v>
      </c>
      <c r="B66" s="31" t="s">
        <v>282</v>
      </c>
      <c r="C66" s="32" t="s">
        <v>171</v>
      </c>
      <c r="D66" s="33" t="s">
        <v>172</v>
      </c>
      <c r="E66" s="34" t="s">
        <v>118</v>
      </c>
      <c r="F66" s="34">
        <v>431</v>
      </c>
      <c r="G66" s="34" t="s">
        <v>92</v>
      </c>
      <c r="H66" s="35" t="s">
        <v>296</v>
      </c>
      <c r="I66" s="35" t="s">
        <v>296</v>
      </c>
      <c r="J66" s="35">
        <v>100</v>
      </c>
      <c r="K66" s="62"/>
    </row>
    <row r="67" spans="1:11" s="30" customFormat="1" ht="48" x14ac:dyDescent="0.2">
      <c r="A67" s="31" t="s">
        <v>119</v>
      </c>
      <c r="B67" s="31" t="s">
        <v>283</v>
      </c>
      <c r="C67" s="32" t="s">
        <v>120</v>
      </c>
      <c r="D67" s="33" t="s">
        <v>121</v>
      </c>
      <c r="E67" s="34" t="s">
        <v>118</v>
      </c>
      <c r="F67" s="34">
        <v>431</v>
      </c>
      <c r="G67" s="34" t="s">
        <v>92</v>
      </c>
      <c r="H67" s="35" t="s">
        <v>296</v>
      </c>
      <c r="I67" s="35" t="s">
        <v>296</v>
      </c>
      <c r="J67" s="35">
        <v>100</v>
      </c>
      <c r="K67" s="62"/>
    </row>
    <row r="68" spans="1:11" s="30" customFormat="1" ht="48" x14ac:dyDescent="0.2">
      <c r="A68" s="31" t="s">
        <v>151</v>
      </c>
      <c r="B68" s="31" t="s">
        <v>284</v>
      </c>
      <c r="C68" s="32" t="s">
        <v>152</v>
      </c>
      <c r="D68" s="33" t="s">
        <v>153</v>
      </c>
      <c r="E68" s="34" t="s">
        <v>118</v>
      </c>
      <c r="F68" s="34">
        <v>431</v>
      </c>
      <c r="G68" s="34" t="s">
        <v>92</v>
      </c>
      <c r="H68" s="35" t="s">
        <v>296</v>
      </c>
      <c r="I68" s="35" t="s">
        <v>296</v>
      </c>
      <c r="J68" s="35">
        <v>370</v>
      </c>
      <c r="K68" s="62"/>
    </row>
    <row r="69" spans="1:11" s="30" customFormat="1" ht="48" x14ac:dyDescent="0.2">
      <c r="A69" s="31" t="s">
        <v>115</v>
      </c>
      <c r="B69" s="31" t="s">
        <v>285</v>
      </c>
      <c r="C69" s="32" t="s">
        <v>116</v>
      </c>
      <c r="D69" s="33" t="s">
        <v>117</v>
      </c>
      <c r="E69" s="34" t="s">
        <v>118</v>
      </c>
      <c r="F69" s="34">
        <v>431</v>
      </c>
      <c r="G69" s="34" t="s">
        <v>92</v>
      </c>
      <c r="H69" s="35" t="s">
        <v>296</v>
      </c>
      <c r="I69" s="35" t="s">
        <v>296</v>
      </c>
      <c r="J69" s="35">
        <v>100</v>
      </c>
      <c r="K69" s="62"/>
    </row>
    <row r="70" spans="1:11" s="30" customFormat="1" ht="48" x14ac:dyDescent="0.2">
      <c r="A70" s="31" t="s">
        <v>144</v>
      </c>
      <c r="B70" s="31" t="s">
        <v>286</v>
      </c>
      <c r="C70" s="32" t="s">
        <v>146</v>
      </c>
      <c r="D70" s="33" t="s">
        <v>147</v>
      </c>
      <c r="E70" s="34" t="s">
        <v>118</v>
      </c>
      <c r="F70" s="34">
        <v>431</v>
      </c>
      <c r="G70" s="34" t="s">
        <v>92</v>
      </c>
      <c r="H70" s="35" t="s">
        <v>296</v>
      </c>
      <c r="I70" s="35" t="s">
        <v>296</v>
      </c>
      <c r="J70" s="35">
        <v>560</v>
      </c>
      <c r="K70" s="62"/>
    </row>
    <row r="71" spans="1:11" s="30" customFormat="1" ht="48" x14ac:dyDescent="0.2">
      <c r="A71" s="31" t="s">
        <v>125</v>
      </c>
      <c r="B71" s="31" t="s">
        <v>287</v>
      </c>
      <c r="C71" s="32" t="s">
        <v>126</v>
      </c>
      <c r="D71" s="33" t="s">
        <v>127</v>
      </c>
      <c r="E71" s="34" t="s">
        <v>118</v>
      </c>
      <c r="F71" s="34">
        <v>431</v>
      </c>
      <c r="G71" s="34" t="s">
        <v>92</v>
      </c>
      <c r="H71" s="35" t="s">
        <v>296</v>
      </c>
      <c r="I71" s="35" t="s">
        <v>296</v>
      </c>
      <c r="J71" s="35">
        <v>335</v>
      </c>
      <c r="K71" s="62"/>
    </row>
    <row r="72" spans="1:11" s="30" customFormat="1" ht="48" x14ac:dyDescent="0.2">
      <c r="A72" s="31" t="s">
        <v>148</v>
      </c>
      <c r="B72" s="31" t="s">
        <v>288</v>
      </c>
      <c r="C72" s="32" t="s">
        <v>149</v>
      </c>
      <c r="D72" s="33" t="s">
        <v>150</v>
      </c>
      <c r="E72" s="34" t="s">
        <v>118</v>
      </c>
      <c r="F72" s="34">
        <v>431</v>
      </c>
      <c r="G72" s="34" t="s">
        <v>92</v>
      </c>
      <c r="H72" s="35" t="s">
        <v>296</v>
      </c>
      <c r="I72" s="35" t="s">
        <v>296</v>
      </c>
      <c r="J72" s="35">
        <v>1040</v>
      </c>
      <c r="K72" s="62"/>
    </row>
    <row r="73" spans="1:11" s="30" customFormat="1" ht="48" x14ac:dyDescent="0.2">
      <c r="A73" s="31" t="s">
        <v>176</v>
      </c>
      <c r="B73" s="31" t="s">
        <v>289</v>
      </c>
      <c r="C73" s="32" t="s">
        <v>178</v>
      </c>
      <c r="D73" s="33" t="s">
        <v>179</v>
      </c>
      <c r="E73" s="34" t="s">
        <v>118</v>
      </c>
      <c r="F73" s="34">
        <v>431</v>
      </c>
      <c r="G73" s="34" t="s">
        <v>92</v>
      </c>
      <c r="H73" s="35" t="s">
        <v>296</v>
      </c>
      <c r="I73" s="35" t="s">
        <v>296</v>
      </c>
      <c r="J73" s="35">
        <v>1040</v>
      </c>
      <c r="K73" s="62"/>
    </row>
    <row r="74" spans="1:11" s="30" customFormat="1" ht="48" x14ac:dyDescent="0.2">
      <c r="A74" s="31" t="s">
        <v>173</v>
      </c>
      <c r="B74" s="31" t="s">
        <v>290</v>
      </c>
      <c r="C74" s="32" t="s">
        <v>174</v>
      </c>
      <c r="D74" s="33" t="s">
        <v>175</v>
      </c>
      <c r="E74" s="34" t="s">
        <v>118</v>
      </c>
      <c r="F74" s="34">
        <v>431</v>
      </c>
      <c r="G74" s="34" t="s">
        <v>92</v>
      </c>
      <c r="H74" s="35" t="s">
        <v>296</v>
      </c>
      <c r="I74" s="35" t="s">
        <v>296</v>
      </c>
      <c r="J74" s="35">
        <v>1875</v>
      </c>
      <c r="K74" s="62"/>
    </row>
    <row r="75" spans="1:11" s="30" customFormat="1" ht="48" x14ac:dyDescent="0.2">
      <c r="A75" s="31" t="s">
        <v>131</v>
      </c>
      <c r="B75" s="31" t="s">
        <v>291</v>
      </c>
      <c r="C75" s="32" t="s">
        <v>132</v>
      </c>
      <c r="D75" s="33" t="s">
        <v>133</v>
      </c>
      <c r="E75" s="34" t="s">
        <v>118</v>
      </c>
      <c r="F75" s="34">
        <v>431</v>
      </c>
      <c r="G75" s="34" t="s">
        <v>92</v>
      </c>
      <c r="H75" s="35" t="s">
        <v>296</v>
      </c>
      <c r="I75" s="35" t="s">
        <v>296</v>
      </c>
      <c r="J75" s="35">
        <v>1795</v>
      </c>
      <c r="K75" s="62"/>
    </row>
    <row r="76" spans="1:11" s="30" customFormat="1" ht="48" x14ac:dyDescent="0.2">
      <c r="A76" s="31" t="s">
        <v>166</v>
      </c>
      <c r="B76" s="31" t="s">
        <v>292</v>
      </c>
      <c r="C76" s="32" t="s">
        <v>168</v>
      </c>
      <c r="D76" s="33" t="s">
        <v>169</v>
      </c>
      <c r="E76" s="34" t="s">
        <v>118</v>
      </c>
      <c r="F76" s="34">
        <v>431</v>
      </c>
      <c r="G76" s="34" t="s">
        <v>92</v>
      </c>
      <c r="H76" s="35" t="s">
        <v>296</v>
      </c>
      <c r="I76" s="35" t="s">
        <v>296</v>
      </c>
      <c r="J76" s="35">
        <v>1000</v>
      </c>
      <c r="K76" s="62"/>
    </row>
    <row r="77" spans="1:11" s="30" customFormat="1" ht="48" x14ac:dyDescent="0.2">
      <c r="A77" s="31" t="s">
        <v>181</v>
      </c>
      <c r="B77" s="31" t="s">
        <v>293</v>
      </c>
      <c r="C77" s="32" t="s">
        <v>182</v>
      </c>
      <c r="D77" s="33" t="s">
        <v>183</v>
      </c>
      <c r="E77" s="34" t="s">
        <v>118</v>
      </c>
      <c r="F77" s="34">
        <v>431</v>
      </c>
      <c r="G77" s="34" t="s">
        <v>92</v>
      </c>
      <c r="H77" s="35" t="s">
        <v>296</v>
      </c>
      <c r="I77" s="35" t="s">
        <v>296</v>
      </c>
      <c r="J77" s="35">
        <v>3040</v>
      </c>
      <c r="K77" s="62"/>
    </row>
    <row r="78" spans="1:11" s="30" customFormat="1" ht="48" x14ac:dyDescent="0.2">
      <c r="A78" s="31" t="s">
        <v>222</v>
      </c>
      <c r="B78" s="31" t="s">
        <v>294</v>
      </c>
      <c r="C78" s="32" t="s">
        <v>224</v>
      </c>
      <c r="D78" s="33" t="s">
        <v>225</v>
      </c>
      <c r="E78" s="34" t="s">
        <v>118</v>
      </c>
      <c r="F78" s="34">
        <v>431</v>
      </c>
      <c r="G78" s="34" t="s">
        <v>92</v>
      </c>
      <c r="H78" s="35" t="s">
        <v>296</v>
      </c>
      <c r="I78" s="35" t="s">
        <v>296</v>
      </c>
      <c r="J78" s="35">
        <v>2450</v>
      </c>
      <c r="K78" s="62"/>
    </row>
    <row r="79" spans="1:11" s="30" customFormat="1" ht="48" x14ac:dyDescent="0.2">
      <c r="A79" s="31" t="s">
        <v>154</v>
      </c>
      <c r="B79" s="31" t="s">
        <v>295</v>
      </c>
      <c r="C79" s="32" t="s">
        <v>156</v>
      </c>
      <c r="D79" s="33" t="s">
        <v>157</v>
      </c>
      <c r="E79" s="34" t="s">
        <v>118</v>
      </c>
      <c r="F79" s="34">
        <v>431</v>
      </c>
      <c r="G79" s="34" t="s">
        <v>92</v>
      </c>
      <c r="H79" s="35" t="s">
        <v>296</v>
      </c>
      <c r="I79" s="35" t="s">
        <v>296</v>
      </c>
      <c r="J79" s="35">
        <v>6830</v>
      </c>
      <c r="K79" s="62"/>
    </row>
  </sheetData>
  <sheetProtection algorithmName="SHA-512" hashValue="yuy6mcgL+yPTQBE6zomtVxpSpcY+cBK/w/6vXhuLCKQ/yZRb3E+w4QsaEfoo3ux0qBJ2ALkPxtlIESjUmcTVYw==" saltValue="seAV5LkGcN5f5Ipkg947lg==" spinCount="100000" sheet="1" autoFilter="0"/>
  <autoFilter ref="A1:J79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E1" workbookViewId="0">
      <selection activeCell="E4" sqref="E4:F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9.140625" style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37" t="s">
        <v>3</v>
      </c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6" ht="15.75" x14ac:dyDescent="0.25">
      <c r="E2" s="40" t="s">
        <v>297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6" ht="16.5" thickBot="1" x14ac:dyDescent="0.3">
      <c r="E3" s="43" t="s">
        <v>298</v>
      </c>
      <c r="F3" s="44"/>
      <c r="G3" s="44"/>
      <c r="H3" s="44"/>
      <c r="I3" s="44"/>
      <c r="J3" s="44"/>
      <c r="K3" s="44"/>
      <c r="L3" s="44"/>
      <c r="M3" s="44"/>
      <c r="N3" s="44"/>
      <c r="O3" s="45"/>
      <c r="P3" s="2"/>
    </row>
    <row r="4" spans="1:16" ht="54.75" customHeight="1" thickBot="1" x14ac:dyDescent="0.3">
      <c r="E4" s="46" t="s">
        <v>4</v>
      </c>
      <c r="F4" s="47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48">
        <f>COUNT(M7:M40)</f>
        <v>0</v>
      </c>
      <c r="L4" s="49"/>
      <c r="M4" s="50"/>
      <c r="N4" s="54">
        <f>COUNTBLANK(M7:M40)</f>
        <v>34</v>
      </c>
      <c r="O4" s="55"/>
      <c r="P4" s="7"/>
    </row>
    <row r="5" spans="1:16" ht="68.25" customHeight="1" thickBot="1" x14ac:dyDescent="0.3">
      <c r="E5" s="58" t="s">
        <v>5</v>
      </c>
      <c r="F5" s="59"/>
      <c r="G5" s="60"/>
      <c r="H5" s="61"/>
      <c r="I5" s="5"/>
      <c r="J5" s="8"/>
      <c r="K5" s="51"/>
      <c r="L5" s="52"/>
      <c r="M5" s="53"/>
      <c r="N5" s="56"/>
      <c r="O5" s="57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2" t="s">
        <v>17</v>
      </c>
      <c r="N6" s="11" t="s">
        <v>18</v>
      </c>
      <c r="O6" s="13" t="s">
        <v>19</v>
      </c>
    </row>
    <row r="7" spans="1:16" ht="45" x14ac:dyDescent="0.25">
      <c r="A7" s="1">
        <f>$G$4</f>
        <v>0</v>
      </c>
      <c r="B7" s="1" t="str">
        <f>$H$4</f>
        <v>← DIGITE O CÓDIGO DO SEU ÓRGÃO</v>
      </c>
      <c r="C7" s="14">
        <f>ROUNDUP(M7,0)</f>
        <v>0</v>
      </c>
      <c r="D7" s="1" t="str">
        <f>F7</f>
        <v>3.3.90.30.20.01.0023.000004-01</v>
      </c>
      <c r="E7" s="15">
        <v>1</v>
      </c>
      <c r="F7" s="16" t="s">
        <v>166</v>
      </c>
      <c r="G7" s="16" t="str">
        <f>VLOOKUP(F7,'Base de Dados 30.26'!A:C,3,FALSE)</f>
        <v>CAPA PARA COLCHÃO</v>
      </c>
      <c r="H7" s="16" t="str">
        <f>VLOOKUP(F7,'Base de Dados 30.26'!A:D,4,FALSE)</f>
        <v>CAPA PARA COLCHÃO,Aplicação: Colchão de solteiro, Material: Impermeável, Dimensões mínimas: 78 x 188 x 18 cm. Cód.SigmaNet - 200113560</v>
      </c>
      <c r="I7" s="17">
        <f>COUNTIF('Base de Dados 30.26'!A:A,'Respostas Órgãos'!F7)</f>
        <v>2</v>
      </c>
      <c r="J7" s="17">
        <f>SUMIF('Base de Dados 30.26'!A:A,'Respostas Órgãos'!F7,'Base de Dados 30.26'!J:J)</f>
        <v>1020</v>
      </c>
      <c r="K7" s="18" t="str">
        <f>VLOOKUP(F7,'Base de Dados 30.26'!A:E,5,FALSE)</f>
        <v>Unidade</v>
      </c>
      <c r="L7" s="19">
        <f>SUMIF('Base de Dados 30.26'!B:B,'Respostas Órgãos'!F7&amp;" - "&amp;'Respostas Órgãos'!$G$4,'Base de Dados 30.26'!J:J)</f>
        <v>0</v>
      </c>
      <c r="M7" s="21"/>
      <c r="N7" s="20">
        <f t="shared" ref="N7:N31" si="0">M7-L7</f>
        <v>0</v>
      </c>
      <c r="O7" s="22" t="str">
        <f t="shared" ref="O7:O31" si="1">IF(ISERROR((M7-L7)/L7),"Sem histórico de consumo",(M7-L7)/L7)</f>
        <v>Sem histórico de consumo</v>
      </c>
    </row>
    <row r="8" spans="1:16" ht="45" x14ac:dyDescent="0.25">
      <c r="A8" s="1">
        <f t="shared" ref="A8:A40" si="2">$G$4</f>
        <v>0</v>
      </c>
      <c r="B8" s="1" t="str">
        <f t="shared" ref="B8:B40" si="3">$H$4</f>
        <v>← DIGITE O CÓDIGO DO SEU ÓRGÃO</v>
      </c>
      <c r="C8" s="14">
        <f t="shared" ref="C8:C40" si="4">ROUNDUP(M8,0)</f>
        <v>0</v>
      </c>
      <c r="D8" s="1" t="str">
        <f t="shared" ref="D8:D40" si="5">F8</f>
        <v>3.3.90.30.20.01.0055.000003-01</v>
      </c>
      <c r="E8" s="15">
        <v>2</v>
      </c>
      <c r="F8" s="16" t="s">
        <v>115</v>
      </c>
      <c r="G8" s="16" t="str">
        <f>VLOOKUP(F8,'Base de Dados 30.26'!A:C,3,FALSE)</f>
        <v>COBERTOR INFANTIL</v>
      </c>
      <c r="H8" s="16" t="str">
        <f>VLOOKUP(F8,'Base de Dados 30.26'!A:D,4,FALSE)</f>
        <v>COBERTOR INFANTIL,Material: 100% poliéster, Tecido: antialérgico, Dimensões mínimas: 90 x 110 cm. Cód.SigmaNet - 200113561</v>
      </c>
      <c r="I8" s="17">
        <f>COUNTIF('Base de Dados 30.26'!A:A,'Respostas Órgãos'!F8)</f>
        <v>4</v>
      </c>
      <c r="J8" s="17">
        <f>SUMIF('Base de Dados 30.26'!A:A,'Respostas Órgãos'!F8,'Base de Dados 30.26'!J:J)</f>
        <v>3256</v>
      </c>
      <c r="K8" s="18" t="str">
        <f>VLOOKUP(F8,'Base de Dados 30.26'!A:E,5,FALSE)</f>
        <v>Unidade</v>
      </c>
      <c r="L8" s="19">
        <f>SUMIF('Base de Dados 30.26'!B:B,'Respostas Órgãos'!F8&amp;" - "&amp;'Respostas Órgãos'!$G$4,'Base de Dados 30.26'!J:J)</f>
        <v>0</v>
      </c>
      <c r="M8" s="21"/>
      <c r="N8" s="20">
        <f t="shared" si="0"/>
        <v>0</v>
      </c>
      <c r="O8" s="22" t="str">
        <f t="shared" si="1"/>
        <v>Sem histórico de consumo</v>
      </c>
    </row>
    <row r="9" spans="1:16" ht="45" x14ac:dyDescent="0.25">
      <c r="A9" s="1">
        <f t="shared" si="2"/>
        <v>0</v>
      </c>
      <c r="B9" s="1" t="str">
        <f t="shared" si="3"/>
        <v>← DIGITE O CÓDIGO DO SEU ÓRGÃO</v>
      </c>
      <c r="C9" s="14">
        <f t="shared" si="4"/>
        <v>0</v>
      </c>
      <c r="D9" s="1" t="str">
        <f t="shared" si="5"/>
        <v>3.3.90.30.20.01.0018.000047-01</v>
      </c>
      <c r="E9" s="15">
        <v>3</v>
      </c>
      <c r="F9" s="16" t="s">
        <v>154</v>
      </c>
      <c r="G9" s="16" t="str">
        <f>VLOOKUP(F9,'Base de Dados 30.26'!A:C,3,FALSE)</f>
        <v>COBERTOR 150x220 cm</v>
      </c>
      <c r="H9" s="16" t="str">
        <f>VLOOKUP(F9,'Base de Dados 30.26'!A:D,4,FALSE)</f>
        <v>COBERTOR,Material: 100% poliéster, Dimensões: mínimas 150 x 220 cm, Tipo Uso: Solteiro. Cód.SigmaNet - 200038914</v>
      </c>
      <c r="I9" s="17">
        <f>COUNTIF('Base de Dados 30.26'!A:A,'Respostas Órgãos'!F9)</f>
        <v>7</v>
      </c>
      <c r="J9" s="17">
        <f>SUMIF('Base de Dados 30.26'!A:A,'Respostas Órgãos'!F9,'Base de Dados 30.26'!J:J)</f>
        <v>47984</v>
      </c>
      <c r="K9" s="18" t="str">
        <f>VLOOKUP(F9,'Base de Dados 30.26'!A:E,5,FALSE)</f>
        <v>Unidade</v>
      </c>
      <c r="L9" s="19">
        <f>SUMIF('Base de Dados 30.26'!B:B,'Respostas Órgãos'!F9&amp;" - "&amp;'Respostas Órgãos'!$G$4,'Base de Dados 30.26'!J:J)</f>
        <v>0</v>
      </c>
      <c r="M9" s="21"/>
      <c r="N9" s="20">
        <f t="shared" si="0"/>
        <v>0</v>
      </c>
      <c r="O9" s="22" t="str">
        <f t="shared" si="1"/>
        <v>Sem histórico de consumo</v>
      </c>
    </row>
    <row r="10" spans="1:16" ht="30" x14ac:dyDescent="0.25">
      <c r="A10" s="1">
        <f t="shared" si="2"/>
        <v>0</v>
      </c>
      <c r="B10" s="1" t="str">
        <f t="shared" si="3"/>
        <v>← DIGITE O CÓDIGO DO SEU ÓRGÃO</v>
      </c>
      <c r="C10" s="14">
        <f t="shared" si="4"/>
        <v>0</v>
      </c>
      <c r="D10" s="1" t="str">
        <f t="shared" si="5"/>
        <v>3.3.90.30.20.01.0056.000003-01</v>
      </c>
      <c r="E10" s="15">
        <v>4</v>
      </c>
      <c r="F10" s="16" t="s">
        <v>119</v>
      </c>
      <c r="G10" s="16" t="str">
        <f>VLOOKUP(F10,'Base de Dados 30.26'!A:C,3,FALSE)</f>
        <v>COLCHA INFANTIL</v>
      </c>
      <c r="H10" s="16" t="str">
        <f>VLOOKUP(F10,'Base de Dados 30.26'!A:D,4,FALSE)</f>
        <v>COLCHA INFANTIL,Material: Piquet, Dimensões mínimas: 100 x 150 cm, Cor: Diversas. Cód.SigmaNet - 200112972</v>
      </c>
      <c r="I10" s="17">
        <f>COUNTIF('Base de Dados 30.26'!A:A,'Respostas Órgãos'!F10)</f>
        <v>3</v>
      </c>
      <c r="J10" s="17">
        <f>SUMIF('Base de Dados 30.26'!A:A,'Respostas Órgãos'!F10,'Base de Dados 30.26'!J:J)</f>
        <v>5188</v>
      </c>
      <c r="K10" s="18" t="str">
        <f>VLOOKUP(F10,'Base de Dados 30.26'!A:E,5,FALSE)</f>
        <v>Unidade</v>
      </c>
      <c r="L10" s="19">
        <f>SUMIF('Base de Dados 30.26'!B:B,'Respostas Órgãos'!F10&amp;" - "&amp;'Respostas Órgãos'!$G$4,'Base de Dados 30.26'!J:J)</f>
        <v>0</v>
      </c>
      <c r="M10" s="21"/>
      <c r="N10" s="20">
        <f t="shared" si="0"/>
        <v>0</v>
      </c>
      <c r="O10" s="22" t="str">
        <f t="shared" si="1"/>
        <v>Sem histórico de consumo</v>
      </c>
    </row>
    <row r="11" spans="1:16" ht="30" x14ac:dyDescent="0.25">
      <c r="A11" s="1">
        <f t="shared" si="2"/>
        <v>0</v>
      </c>
      <c r="B11" s="1" t="str">
        <f t="shared" si="3"/>
        <v>← DIGITE O CÓDIGO DO SEU ÓRGÃO</v>
      </c>
      <c r="C11" s="14">
        <f t="shared" si="4"/>
        <v>0</v>
      </c>
      <c r="D11" s="1" t="str">
        <f t="shared" si="5"/>
        <v>3.3.90.30.20.01.0057.000003-01</v>
      </c>
      <c r="E11" s="15">
        <v>5</v>
      </c>
      <c r="F11" s="16" t="s">
        <v>158</v>
      </c>
      <c r="G11" s="16" t="str">
        <f>VLOOKUP(F11,'Base de Dados 30.26'!A:C,3,FALSE)</f>
        <v>COLCHA SOLTEIRO</v>
      </c>
      <c r="H11" s="16" t="str">
        <f>VLOOKUP(F11,'Base de Dados 30.26'!A:D,4,FALSE)</f>
        <v>COLCHA SOLTEIRO,Material: Piquet, Dimensões mínimas: 150 x 220 cm, Cor: Diversas. Cód.SigmaNet - 200113562</v>
      </c>
      <c r="I11" s="17">
        <f>COUNTIF('Base de Dados 30.26'!A:A,'Respostas Órgãos'!F11)</f>
        <v>2</v>
      </c>
      <c r="J11" s="17">
        <f>SUMIF('Base de Dados 30.26'!A:A,'Respostas Órgãos'!F11,'Base de Dados 30.26'!J:J)</f>
        <v>6686</v>
      </c>
      <c r="K11" s="18" t="str">
        <f>VLOOKUP(F11,'Base de Dados 30.26'!A:E,5,FALSE)</f>
        <v>Unidade</v>
      </c>
      <c r="L11" s="19">
        <f>SUMIF('Base de Dados 30.26'!B:B,'Respostas Órgãos'!F11&amp;" - "&amp;'Respostas Órgãos'!$G$4,'Base de Dados 30.26'!J:J)</f>
        <v>0</v>
      </c>
      <c r="M11" s="21"/>
      <c r="N11" s="20">
        <f t="shared" si="0"/>
        <v>0</v>
      </c>
      <c r="O11" s="22" t="str">
        <f t="shared" si="1"/>
        <v>Sem histórico de consumo</v>
      </c>
    </row>
    <row r="12" spans="1:16" ht="60" x14ac:dyDescent="0.25">
      <c r="C12" s="14">
        <f t="shared" si="4"/>
        <v>0</v>
      </c>
      <c r="E12" s="15">
        <v>6</v>
      </c>
      <c r="F12" s="16" t="s">
        <v>214</v>
      </c>
      <c r="G12" s="16" t="str">
        <f>VLOOKUP(F12,'Base de Dados 30.26'!A:C,3,FALSE)</f>
        <v>COLCHÃO CAIXA DE OVO</v>
      </c>
      <c r="H12" s="16" t="str">
        <f>VLOOKUP(F12,'Base de Dados 30.26'!A:D,4,FALSE)</f>
        <v>COLCHÃO CAIXA DE OVO,Medidas: mínimo 188 x 90 x 7 cm, Material: Espuma de poliuretano D28, Características Adicionais: sem revestimento, face única. Cód.SigmaNet - 200110053</v>
      </c>
      <c r="I12" s="17">
        <f>COUNTIF('Base de Dados 30.26'!A:A,'Respostas Órgãos'!F12)</f>
        <v>1</v>
      </c>
      <c r="J12" s="17">
        <f>SUMIF('Base de Dados 30.26'!A:A,'Respostas Órgãos'!F12,'Base de Dados 30.26'!J:J)</f>
        <v>3000</v>
      </c>
      <c r="K12" s="18" t="str">
        <f>VLOOKUP(F12,'Base de Dados 30.26'!A:E,5,FALSE)</f>
        <v>Unidade</v>
      </c>
      <c r="L12" s="19">
        <f>SUMIF('Base de Dados 30.26'!B:B,'Respostas Órgãos'!F12&amp;" - "&amp;'Respostas Órgãos'!$G$4,'Base de Dados 30.26'!J:J)</f>
        <v>0</v>
      </c>
      <c r="M12" s="21"/>
      <c r="N12" s="20">
        <f t="shared" ref="N12" si="6">M12-L12</f>
        <v>0</v>
      </c>
      <c r="O12" s="22" t="str">
        <f t="shared" ref="O12" si="7">IF(ISERROR((M12-L12)/L12),"Sem histórico de consumo",(M12-L12)/L12)</f>
        <v>Sem histórico de consumo</v>
      </c>
    </row>
    <row r="13" spans="1:16" ht="60" x14ac:dyDescent="0.25">
      <c r="A13" s="1">
        <f t="shared" si="2"/>
        <v>0</v>
      </c>
      <c r="B13" s="1" t="str">
        <f t="shared" si="3"/>
        <v>← DIGITE O CÓDIGO DO SEU ÓRGÃO</v>
      </c>
      <c r="C13" s="14">
        <f t="shared" si="4"/>
        <v>0</v>
      </c>
      <c r="D13" s="1" t="str">
        <f t="shared" si="5"/>
        <v>3.3.90.30.20.01.0025.000002-01</v>
      </c>
      <c r="E13" s="15">
        <v>7</v>
      </c>
      <c r="F13" s="16" t="s">
        <v>187</v>
      </c>
      <c r="G13" s="16" t="str">
        <f>VLOOKUP(F13,'Base de Dados 30.26'!A:C,3,FALSE)</f>
        <v>COLCHÃO ESPUMA PARA BERÇO D-23</v>
      </c>
      <c r="H13" s="16" t="str">
        <f>VLOOKUP(F13,'Base de Dados 30.26'!A:D,4,FALSE)</f>
        <v>COLCHÃO ESPUMA PARA BERÇO D-23,Material: Espuma flexível de poliuretano D-23, Espessura: Mínima 10 cm, Dimensões: 60 x 130 cm, Revestimento: Napa. Cód.SigmaNet - 200109755</v>
      </c>
      <c r="I13" s="17">
        <f>COUNTIF('Base de Dados 30.26'!A:A,'Respostas Órgãos'!F13)</f>
        <v>2</v>
      </c>
      <c r="J13" s="17">
        <f>SUMIF('Base de Dados 30.26'!A:A,'Respostas Órgãos'!F13,'Base de Dados 30.26'!J:J)</f>
        <v>189</v>
      </c>
      <c r="K13" s="18" t="str">
        <f>VLOOKUP(F13,'Base de Dados 30.26'!A:E,5,FALSE)</f>
        <v>Unidade</v>
      </c>
      <c r="L13" s="19">
        <f>SUMIF('Base de Dados 30.26'!B:B,'Respostas Órgãos'!F13&amp;" - "&amp;'Respostas Órgãos'!$G$4,'Base de Dados 30.26'!J:J)</f>
        <v>0</v>
      </c>
      <c r="M13" s="21"/>
      <c r="N13" s="20">
        <f t="shared" si="0"/>
        <v>0</v>
      </c>
      <c r="O13" s="22" t="str">
        <f t="shared" si="1"/>
        <v>Sem histórico de consumo</v>
      </c>
    </row>
    <row r="14" spans="1:16" ht="60" x14ac:dyDescent="0.25">
      <c r="A14" s="1">
        <f t="shared" si="2"/>
        <v>0</v>
      </c>
      <c r="B14" s="1" t="str">
        <f t="shared" si="3"/>
        <v>← DIGITE O CÓDIGO DO SEU ÓRGÃO</v>
      </c>
      <c r="C14" s="14">
        <f t="shared" si="4"/>
        <v>0</v>
      </c>
      <c r="D14" s="1" t="str">
        <f t="shared" si="5"/>
        <v>3.3.90.30.20.01.0004.000020-01</v>
      </c>
      <c r="E14" s="15">
        <v>8</v>
      </c>
      <c r="F14" s="16" t="s">
        <v>197</v>
      </c>
      <c r="G14" s="16" t="str">
        <f>VLOOKUP(F14,'Base de Dados 30.26'!A:C,3,FALSE)</f>
        <v>COLCHÃO ESPUMA SOLTEIRO D-28</v>
      </c>
      <c r="H14" s="16" t="str">
        <f>VLOOKUP(F14,'Base de Dados 30.26'!A:D,4,FALSE)</f>
        <v>COLCHÃO ESPUMA SOLTEIRO D-28,Material: Espuma flexível de poliuretano D-28, Revestimento: Tecido, Dimensões mínimas: 78 x 188 cm, Altura mínima: 14 cm. Cód.SigmaNet - 200113563</v>
      </c>
      <c r="I14" s="17">
        <f>COUNTIF('Base de Dados 30.26'!A:A,'Respostas Órgãos'!F14)</f>
        <v>1</v>
      </c>
      <c r="J14" s="17">
        <f>SUMIF('Base de Dados 30.26'!A:A,'Respostas Órgãos'!F14,'Base de Dados 30.26'!J:J)</f>
        <v>16000</v>
      </c>
      <c r="K14" s="18" t="str">
        <f>VLOOKUP(F14,'Base de Dados 30.26'!A:E,5,FALSE)</f>
        <v>Unidade</v>
      </c>
      <c r="L14" s="19">
        <f>SUMIF('Base de Dados 30.26'!B:B,'Respostas Órgãos'!F14&amp;" - "&amp;'Respostas Órgãos'!$G$4,'Base de Dados 30.26'!J:J)</f>
        <v>0</v>
      </c>
      <c r="M14" s="21"/>
      <c r="N14" s="20">
        <f t="shared" si="0"/>
        <v>0</v>
      </c>
      <c r="O14" s="22" t="str">
        <f t="shared" si="1"/>
        <v>Sem histórico de consumo</v>
      </c>
    </row>
    <row r="15" spans="1:16" ht="60" x14ac:dyDescent="0.25">
      <c r="A15" s="1">
        <f t="shared" si="2"/>
        <v>0</v>
      </c>
      <c r="B15" s="1" t="str">
        <f t="shared" si="3"/>
        <v>← DIGITE O CÓDIGO DO SEU ÓRGÃO</v>
      </c>
      <c r="C15" s="14">
        <f t="shared" si="4"/>
        <v>0</v>
      </c>
      <c r="D15" s="1" t="str">
        <f t="shared" si="5"/>
        <v>3.3.90.30.20.01.0007.000022-01</v>
      </c>
      <c r="E15" s="15">
        <v>9</v>
      </c>
      <c r="F15" s="16" t="s">
        <v>162</v>
      </c>
      <c r="G15" s="16" t="str">
        <f>VLOOKUP(F15,'Base de Dados 30.26'!A:C,3,FALSE)</f>
        <v>COLCHÃO ESPUMA SOLTEIRO D-33 ANTICHAMA</v>
      </c>
      <c r="H15" s="16" t="str">
        <f>VLOOKUP(F15,'Base de Dados 30.26'!A:D,4,FALSE)</f>
        <v>COLCHÃO ESPUMA SOLTEIRO D-33,Material: Espuma flexível de poliuretano D-33 antichama ou laminado, Revestimento: tecido, Dimensões mínimas: 78 x 188 cm, Altura mínima: 14 cm. Cód.SigmaNet - 200114573</v>
      </c>
      <c r="I15" s="17">
        <f>COUNTIF('Base de Dados 30.26'!A:A,'Respostas Órgãos'!F15)</f>
        <v>1</v>
      </c>
      <c r="J15" s="17">
        <f>SUMIF('Base de Dados 30.26'!A:A,'Respostas Órgãos'!F15,'Base de Dados 30.26'!J:J)</f>
        <v>20</v>
      </c>
      <c r="K15" s="18" t="str">
        <f>VLOOKUP(F15,'Base de Dados 30.26'!A:E,5,FALSE)</f>
        <v>Unidade</v>
      </c>
      <c r="L15" s="19">
        <f>SUMIF('Base de Dados 30.26'!B:B,'Respostas Órgãos'!F15&amp;" - "&amp;'Respostas Órgãos'!$G$4,'Base de Dados 30.26'!J:J)</f>
        <v>0</v>
      </c>
      <c r="M15" s="21"/>
      <c r="N15" s="20">
        <f t="shared" si="0"/>
        <v>0</v>
      </c>
      <c r="O15" s="22" t="str">
        <f t="shared" si="1"/>
        <v>Sem histórico de consumo</v>
      </c>
    </row>
    <row r="16" spans="1:16" ht="60" x14ac:dyDescent="0.25">
      <c r="A16" s="1">
        <f t="shared" si="2"/>
        <v>0</v>
      </c>
      <c r="B16" s="1" t="str">
        <f t="shared" si="3"/>
        <v>← DIGITE O CÓDIGO DO SEU ÓRGÃO</v>
      </c>
      <c r="C16" s="14">
        <f t="shared" si="4"/>
        <v>0</v>
      </c>
      <c r="D16" s="1" t="str">
        <f t="shared" si="5"/>
        <v>3.3.90.30.20.01.0007.000017-01</v>
      </c>
      <c r="E16" s="15">
        <v>10</v>
      </c>
      <c r="F16" s="16" t="s">
        <v>125</v>
      </c>
      <c r="G16" s="16" t="str">
        <f>VLOOKUP(F16,'Base de Dados 30.26'!A:C,3,FALSE)</f>
        <v>COLCHÃO ESPUMA SOLTEIRO D-33</v>
      </c>
      <c r="H16" s="16" t="str">
        <f>VLOOKUP(F16,'Base de Dados 30.26'!A:D,4,FALSE)</f>
        <v>COLCHÃO ESPUMA SOLTEIRO D-33,Material: Espuma flexível de poliuretano D-33, Espessura: mínima 18 cm, Dimensões: 88 x 188 cm, Revestimento: tecido liso sem estampa.  Cód.SigmaNet - 200109763</v>
      </c>
      <c r="I16" s="17">
        <f>COUNTIF('Base de Dados 30.26'!A:A,'Respostas Órgãos'!F16)</f>
        <v>5</v>
      </c>
      <c r="J16" s="17">
        <f>SUMIF('Base de Dados 30.26'!A:A,'Respostas Órgãos'!F16,'Base de Dados 30.26'!J:J)</f>
        <v>6391</v>
      </c>
      <c r="K16" s="18" t="str">
        <f>VLOOKUP(F16,'Base de Dados 30.26'!A:E,5,FALSE)</f>
        <v>Unidade</v>
      </c>
      <c r="L16" s="19">
        <f>SUMIF('Base de Dados 30.26'!B:B,'Respostas Órgãos'!F16&amp;" - "&amp;'Respostas Órgãos'!$G$4,'Base de Dados 30.26'!J:J)</f>
        <v>0</v>
      </c>
      <c r="M16" s="21"/>
      <c r="N16" s="20">
        <f t="shared" si="0"/>
        <v>0</v>
      </c>
      <c r="O16" s="22" t="str">
        <f t="shared" si="1"/>
        <v>Sem histórico de consumo</v>
      </c>
    </row>
    <row r="17" spans="1:15" ht="60" x14ac:dyDescent="0.25">
      <c r="A17" s="1">
        <f t="shared" si="2"/>
        <v>0</v>
      </c>
      <c r="B17" s="1" t="str">
        <f t="shared" si="3"/>
        <v>← DIGITE O CÓDIGO DO SEU ÓRGÃO</v>
      </c>
      <c r="C17" s="14">
        <f t="shared" si="4"/>
        <v>0</v>
      </c>
      <c r="D17" s="1" t="str">
        <f t="shared" si="5"/>
        <v>3.3.90.30.20.01.0050.000004-01</v>
      </c>
      <c r="E17" s="15">
        <v>11</v>
      </c>
      <c r="F17" s="16" t="s">
        <v>207</v>
      </c>
      <c r="G17" s="16" t="str">
        <f>VLOOKUP(F17,'Base de Dados 30.26'!A:C,3,FALSE)</f>
        <v>COLCHÃO HOSPITALAR</v>
      </c>
      <c r="H17" s="16" t="str">
        <f>VLOOKUP(F17,'Base de Dados 30.26'!A:D,4,FALSE)</f>
        <v>COLCHÃO HOSPITALAR,Densidade: 33, Medida: mínima 188 X 79 x 14 cm, Características Mínimas: Revestimento impermeável, lavável, com zíper e respiro. Cód.SigmaNet - 200110051</v>
      </c>
      <c r="I17" s="17">
        <f>COUNTIF('Base de Dados 30.26'!A:A,'Respostas Órgãos'!F17)</f>
        <v>3</v>
      </c>
      <c r="J17" s="17">
        <f>SUMIF('Base de Dados 30.26'!A:A,'Respostas Órgãos'!F17,'Base de Dados 30.26'!J:J)</f>
        <v>2974</v>
      </c>
      <c r="K17" s="18" t="str">
        <f>VLOOKUP(F17,'Base de Dados 30.26'!A:E,5,FALSE)</f>
        <v>Unidade</v>
      </c>
      <c r="L17" s="19">
        <f>SUMIF('Base de Dados 30.26'!B:B,'Respostas Órgãos'!F17&amp;" - "&amp;'Respostas Órgãos'!$G$4,'Base de Dados 30.26'!J:J)</f>
        <v>0</v>
      </c>
      <c r="M17" s="21"/>
      <c r="N17" s="20">
        <f t="shared" si="0"/>
        <v>0</v>
      </c>
      <c r="O17" s="22" t="str">
        <f t="shared" si="1"/>
        <v>Sem histórico de consumo</v>
      </c>
    </row>
    <row r="18" spans="1:15" ht="60" x14ac:dyDescent="0.25">
      <c r="A18" s="1">
        <f t="shared" si="2"/>
        <v>0</v>
      </c>
      <c r="B18" s="1" t="str">
        <f t="shared" si="3"/>
        <v>← DIGITE O CÓDIGO DO SEU ÓRGÃO</v>
      </c>
      <c r="C18" s="14">
        <f t="shared" si="4"/>
        <v>0</v>
      </c>
      <c r="D18" s="1" t="str">
        <f t="shared" si="5"/>
        <v>3.3.90.30.20.01.0026.000007-01</v>
      </c>
      <c r="E18" s="15">
        <v>12</v>
      </c>
      <c r="F18" s="16" t="s">
        <v>231</v>
      </c>
      <c r="G18" s="16" t="str">
        <f>VLOOKUP(F18,'Base de Dados 30.26'!A:C,3,FALSE)</f>
        <v>COLCHONETE DE ESPUMA D-20 5x60x100 cm</v>
      </c>
      <c r="H18" s="16" t="str">
        <f>VLOOKUP(F18,'Base de Dados 30.26'!A:D,4,FALSE)</f>
        <v>COLCHONETE DE ESPUMA,Material: Espuma flexível de poliuretano D-20, Revestimento: Tecido plastificado, Dimensões mínimas: 5 x 60 x 100 cm. Cód.SigmaNet - 200109765</v>
      </c>
      <c r="I18" s="17">
        <f>COUNTIF('Base de Dados 30.26'!A:A,'Respostas Órgãos'!F18)</f>
        <v>1</v>
      </c>
      <c r="J18" s="17">
        <f>SUMIF('Base de Dados 30.26'!A:A,'Respostas Órgãos'!F18,'Base de Dados 30.26'!J:J)</f>
        <v>3</v>
      </c>
      <c r="K18" s="18" t="str">
        <f>VLOOKUP(F18,'Base de Dados 30.26'!A:E,5,FALSE)</f>
        <v>Unidade</v>
      </c>
      <c r="L18" s="19">
        <f>SUMIF('Base de Dados 30.26'!B:B,'Respostas Órgãos'!F18&amp;" - "&amp;'Respostas Órgãos'!$G$4,'Base de Dados 30.26'!J:J)</f>
        <v>0</v>
      </c>
      <c r="M18" s="21"/>
      <c r="N18" s="20">
        <f t="shared" si="0"/>
        <v>0</v>
      </c>
      <c r="O18" s="22" t="str">
        <f t="shared" si="1"/>
        <v>Sem histórico de consumo</v>
      </c>
    </row>
    <row r="19" spans="1:15" ht="45" x14ac:dyDescent="0.25">
      <c r="A19" s="1">
        <f t="shared" si="2"/>
        <v>0</v>
      </c>
      <c r="B19" s="1" t="str">
        <f t="shared" si="3"/>
        <v>← DIGITE O CÓDIGO DO SEU ÓRGÃO</v>
      </c>
      <c r="C19" s="14">
        <f t="shared" si="4"/>
        <v>0</v>
      </c>
      <c r="D19" s="1" t="str">
        <f t="shared" si="5"/>
        <v>3.3.90.30.20.01.0026.000008-01</v>
      </c>
      <c r="E19" s="15">
        <v>13</v>
      </c>
      <c r="F19" s="16" t="s">
        <v>202</v>
      </c>
      <c r="G19" s="16" t="str">
        <f>VLOOKUP(F19,'Base de Dados 30.26'!A:C,3,FALSE)</f>
        <v>COLCHONETE DE ESPUMA D-20 5x78 x188 cm</v>
      </c>
      <c r="H19" s="16" t="str">
        <f>VLOOKUP(F19,'Base de Dados 30.26'!A:D,4,FALSE)</f>
        <v>COLCHONETE DE ESPUMA,Material: Espuma flexível de poliuretano D-20, Revestimento: Tecido, Dimensões mínimas: 5 x 78 x 188 cm. Cód.SigmaNet - 200109766</v>
      </c>
      <c r="I19" s="17">
        <f>COUNTIF('Base de Dados 30.26'!A:A,'Respostas Órgãos'!F19)</f>
        <v>1</v>
      </c>
      <c r="J19" s="17">
        <f>SUMIF('Base de Dados 30.26'!A:A,'Respostas Órgãos'!F19,'Base de Dados 30.26'!J:J)</f>
        <v>170</v>
      </c>
      <c r="K19" s="18" t="str">
        <f>VLOOKUP(F19,'Base de Dados 30.26'!A:E,5,FALSE)</f>
        <v>Unidade</v>
      </c>
      <c r="L19" s="19">
        <f>SUMIF('Base de Dados 30.26'!B:B,'Respostas Órgãos'!F19&amp;" - "&amp;'Respostas Órgãos'!$G$4,'Base de Dados 30.26'!J:J)</f>
        <v>0</v>
      </c>
      <c r="M19" s="21"/>
      <c r="N19" s="20">
        <f t="shared" si="0"/>
        <v>0</v>
      </c>
      <c r="O19" s="22" t="str">
        <f t="shared" si="1"/>
        <v>Sem histórico de consumo</v>
      </c>
    </row>
    <row r="20" spans="1:15" ht="30" x14ac:dyDescent="0.25">
      <c r="A20" s="1">
        <f t="shared" si="2"/>
        <v>0</v>
      </c>
      <c r="B20" s="1" t="str">
        <f t="shared" si="3"/>
        <v>← DIGITE O CÓDIGO DO SEU ÓRGÃO</v>
      </c>
      <c r="C20" s="14">
        <f t="shared" si="4"/>
        <v>0</v>
      </c>
      <c r="D20" s="1" t="str">
        <f t="shared" si="5"/>
        <v>3.3.90.30.20.01.0013.000013-01</v>
      </c>
      <c r="E20" s="15">
        <v>14</v>
      </c>
      <c r="F20" s="16" t="s">
        <v>265</v>
      </c>
      <c r="G20" s="16" t="str">
        <f>VLOOKUP(F20,'Base de Dados 30.26'!A:C,3,FALSE)</f>
        <v>EDREDON 80x130 cm</v>
      </c>
      <c r="H20" s="16" t="str">
        <f>VLOOKUP(F20,'Base de Dados 30.26'!A:D,4,FALSE)</f>
        <v>EDREDON,Material: 100% Algodão, Dimensões mínimas: 80 x 130 cm, Tipo Uso: Infantil. Cód.SigmaNet - 200112973</v>
      </c>
      <c r="I20" s="17">
        <f>COUNTIF('Base de Dados 30.26'!A:A,'Respostas Órgãos'!F20)</f>
        <v>1</v>
      </c>
      <c r="J20" s="17">
        <f>SUMIF('Base de Dados 30.26'!A:A,'Respostas Órgãos'!F20,'Base de Dados 30.26'!J:J)</f>
        <v>6</v>
      </c>
      <c r="K20" s="18" t="str">
        <f>VLOOKUP(F20,'Base de Dados 30.26'!A:E,5,FALSE)</f>
        <v>Unidade</v>
      </c>
      <c r="L20" s="19">
        <f>SUMIF('Base de Dados 30.26'!B:B,'Respostas Órgãos'!F20&amp;" - "&amp;'Respostas Órgãos'!$G$4,'Base de Dados 30.26'!J:J)</f>
        <v>0</v>
      </c>
      <c r="M20" s="21"/>
      <c r="N20" s="20">
        <f t="shared" si="0"/>
        <v>0</v>
      </c>
      <c r="O20" s="22" t="str">
        <f t="shared" si="1"/>
        <v>Sem histórico de consumo</v>
      </c>
    </row>
    <row r="21" spans="1:15" ht="60" x14ac:dyDescent="0.25">
      <c r="A21" s="1">
        <f t="shared" si="2"/>
        <v>0</v>
      </c>
      <c r="B21" s="1" t="str">
        <f t="shared" si="3"/>
        <v>← DIGITE O CÓDIGO DO SEU ÓRGÃO</v>
      </c>
      <c r="C21" s="14">
        <f t="shared" si="4"/>
        <v>0</v>
      </c>
      <c r="D21" s="1" t="str">
        <f t="shared" si="5"/>
        <v>3.3.90.30.20.01.0013.000015-01</v>
      </c>
      <c r="E21" s="15">
        <v>15</v>
      </c>
      <c r="F21" s="16" t="s">
        <v>122</v>
      </c>
      <c r="G21" s="16" t="str">
        <f>VLOOKUP(F21,'Base de Dados 30.26'!A:C,3,FALSE)</f>
        <v>EDREDON 220x240 cm</v>
      </c>
      <c r="H21" s="16" t="str">
        <f>VLOOKUP(F21,'Base de Dados 30.26'!A:D,4,FALSE)</f>
        <v>EDREDON,Material: 67% algodão e 33% poliéster, Dimensões: mínimo 220 x 240 cm, Tipo Uso: Casal, Características Adicionais: Dupla face. Cód.SigmaNet - 200109768</v>
      </c>
      <c r="I21" s="17">
        <f>COUNTIF('Base de Dados 30.26'!A:A,'Respostas Órgãos'!F21)</f>
        <v>1</v>
      </c>
      <c r="J21" s="17">
        <f>SUMIF('Base de Dados 30.26'!A:A,'Respostas Órgãos'!F21,'Base de Dados 30.26'!J:J)</f>
        <v>1</v>
      </c>
      <c r="K21" s="18" t="str">
        <f>VLOOKUP(F21,'Base de Dados 30.26'!A:E,5,FALSE)</f>
        <v>Unidade</v>
      </c>
      <c r="L21" s="19">
        <f>SUMIF('Base de Dados 30.26'!B:B,'Respostas Órgãos'!F21&amp;" - "&amp;'Respostas Órgãos'!$G$4,'Base de Dados 30.26'!J:J)</f>
        <v>0</v>
      </c>
      <c r="M21" s="21"/>
      <c r="N21" s="20">
        <f t="shared" si="0"/>
        <v>0</v>
      </c>
      <c r="O21" s="22" t="str">
        <f t="shared" si="1"/>
        <v>Sem histórico de consumo</v>
      </c>
    </row>
    <row r="22" spans="1:15" ht="60" x14ac:dyDescent="0.25">
      <c r="A22" s="1">
        <f t="shared" si="2"/>
        <v>0</v>
      </c>
      <c r="B22" s="1" t="str">
        <f t="shared" si="3"/>
        <v>← DIGITE O CÓDIGO DO SEU ÓRGÃO</v>
      </c>
      <c r="C22" s="14">
        <f t="shared" si="4"/>
        <v>0</v>
      </c>
      <c r="D22" s="1" t="str">
        <f t="shared" si="5"/>
        <v>3.3.90.30.20.01.0013.000016-01</v>
      </c>
      <c r="E22" s="15">
        <v>16</v>
      </c>
      <c r="F22" s="16" t="s">
        <v>144</v>
      </c>
      <c r="G22" s="16" t="str">
        <f>VLOOKUP(F22,'Base de Dados 30.26'!A:C,3,FALSE)</f>
        <v>EDREDON 150x220 cm</v>
      </c>
      <c r="H22" s="16" t="str">
        <f>VLOOKUP(F22,'Base de Dados 30.26'!A:D,4,FALSE)</f>
        <v>EDREDON,Material: Acrilon 65% algodão e 35% poliéster, Dimensões: mínimo 150 x 220 cm, Tipo Uso: Solteiro, Características Adicionais: Dupla face. Cód.SigmaNet - 200109769</v>
      </c>
      <c r="I22" s="17">
        <f>COUNTIF('Base de Dados 30.26'!A:A,'Respostas Órgãos'!F22)</f>
        <v>3</v>
      </c>
      <c r="J22" s="17">
        <f>SUMIF('Base de Dados 30.26'!A:A,'Respostas Órgãos'!F22,'Base de Dados 30.26'!J:J)</f>
        <v>581</v>
      </c>
      <c r="K22" s="18" t="str">
        <f>VLOOKUP(F22,'Base de Dados 30.26'!A:E,5,FALSE)</f>
        <v>Unidade</v>
      </c>
      <c r="L22" s="19">
        <f>SUMIF('Base de Dados 30.26'!B:B,'Respostas Órgãos'!F22&amp;" - "&amp;'Respostas Órgãos'!$G$4,'Base de Dados 30.26'!J:J)</f>
        <v>0</v>
      </c>
      <c r="M22" s="21"/>
      <c r="N22" s="20">
        <f t="shared" si="0"/>
        <v>0</v>
      </c>
      <c r="O22" s="22" t="str">
        <f t="shared" si="1"/>
        <v>Sem histórico de consumo</v>
      </c>
    </row>
    <row r="23" spans="1:15" ht="45" x14ac:dyDescent="0.25">
      <c r="A23" s="1">
        <f t="shared" si="2"/>
        <v>0</v>
      </c>
      <c r="B23" s="1" t="str">
        <f t="shared" si="3"/>
        <v>← DIGITE O CÓDIGO DO SEU ÓRGÃO</v>
      </c>
      <c r="C23" s="14">
        <f t="shared" si="4"/>
        <v>0</v>
      </c>
      <c r="D23" s="1" t="str">
        <f t="shared" si="5"/>
        <v>3.3.90.30.20.01.0015.000015-01</v>
      </c>
      <c r="E23" s="15">
        <v>17</v>
      </c>
      <c r="F23" s="16" t="s">
        <v>131</v>
      </c>
      <c r="G23" s="16" t="str">
        <f>VLOOKUP(F23,'Base de Dados 30.26'!A:C,3,FALSE)</f>
        <v>FRONHA</v>
      </c>
      <c r="H23" s="16" t="str">
        <f>VLOOKUP(F23,'Base de Dados 30.26'!A:D,4,FALSE)</f>
        <v>FRONHA,Material: 100% algodão, Tipo: Solteiro, Dimensões mínimas: 50 x 70 cm, Cor: Diversas. Cód.SigmaNet - 200113570</v>
      </c>
      <c r="I23" s="17">
        <f>COUNTIF('Base de Dados 30.26'!A:A,'Respostas Órgãos'!F23)</f>
        <v>1</v>
      </c>
      <c r="J23" s="17">
        <f>SUMIF('Base de Dados 30.26'!A:A,'Respostas Órgãos'!F23,'Base de Dados 30.26'!J:J)</f>
        <v>1795</v>
      </c>
      <c r="K23" s="18" t="str">
        <f>VLOOKUP(F23,'Base de Dados 30.26'!A:E,5,FALSE)</f>
        <v>Unidade</v>
      </c>
      <c r="L23" s="19">
        <f>SUMIF('Base de Dados 30.26'!B:B,'Respostas Órgãos'!F23&amp;" - "&amp;'Respostas Órgãos'!$G$4,'Base de Dados 30.26'!J:J)</f>
        <v>0</v>
      </c>
      <c r="M23" s="21"/>
      <c r="N23" s="20">
        <f t="shared" si="0"/>
        <v>0</v>
      </c>
      <c r="O23" s="22" t="str">
        <f t="shared" si="1"/>
        <v>Sem histórico de consumo</v>
      </c>
    </row>
    <row r="24" spans="1:15" ht="75" x14ac:dyDescent="0.25">
      <c r="A24" s="1">
        <f t="shared" si="2"/>
        <v>0</v>
      </c>
      <c r="B24" s="1" t="str">
        <f t="shared" si="3"/>
        <v>← DIGITE O CÓDIGO DO SEU ÓRGÃO</v>
      </c>
      <c r="C24" s="14">
        <f t="shared" si="4"/>
        <v>0</v>
      </c>
      <c r="D24" s="1" t="str">
        <f t="shared" si="5"/>
        <v>3.3.90.30.20.01.0040.000003-01</v>
      </c>
      <c r="E24" s="15">
        <v>18</v>
      </c>
      <c r="F24" s="16" t="s">
        <v>191</v>
      </c>
      <c r="G24" s="16" t="str">
        <f>VLOOKUP(F24,'Base de Dados 30.26'!A:C,3,FALSE)</f>
        <v>JOGO DE CAMA INFANTIL</v>
      </c>
      <c r="H24" s="16" t="str">
        <f>VLOOKUP(F24,'Base de Dados 30.26'!A:D,4,FALSE)</f>
        <v>JOGO DE CAMA INFANTIL,Tipo: Berço, Material: 100% algodão, Acabamento: Com detalhes infantis, Cores: Variadas, Composição: 01 lençol de cima, 01 fronha, 01 lençol de baixo com elástico, Aplicação: Colchão de no mínimo 60 x 130 x 10 cm. Cód.SigmaNet - 200109772</v>
      </c>
      <c r="I24" s="17">
        <f>COUNTIF('Base de Dados 30.26'!A:A,'Respostas Órgãos'!F24)</f>
        <v>1</v>
      </c>
      <c r="J24" s="17">
        <f>SUMIF('Base de Dados 30.26'!A:A,'Respostas Órgãos'!F24,'Base de Dados 30.26'!J:J)</f>
        <v>150</v>
      </c>
      <c r="K24" s="18" t="str">
        <f>VLOOKUP(F24,'Base de Dados 30.26'!A:E,5,FALSE)</f>
        <v>Unidade</v>
      </c>
      <c r="L24" s="19">
        <f>SUMIF('Base de Dados 30.26'!B:B,'Respostas Órgãos'!F24&amp;" - "&amp;'Respostas Órgãos'!$G$4,'Base de Dados 30.26'!J:J)</f>
        <v>0</v>
      </c>
      <c r="M24" s="21"/>
      <c r="N24" s="20">
        <f t="shared" si="0"/>
        <v>0</v>
      </c>
      <c r="O24" s="22" t="str">
        <f t="shared" si="1"/>
        <v>Sem histórico de consumo</v>
      </c>
    </row>
    <row r="25" spans="1:15" ht="60" x14ac:dyDescent="0.25">
      <c r="A25" s="1">
        <f t="shared" si="2"/>
        <v>0</v>
      </c>
      <c r="B25" s="1" t="str">
        <f t="shared" si="3"/>
        <v>← DIGITE O CÓDIGO DO SEU ÓRGÃO</v>
      </c>
      <c r="C25" s="14">
        <f t="shared" si="4"/>
        <v>0</v>
      </c>
      <c r="D25" s="1" t="str">
        <f t="shared" si="5"/>
        <v>3.3.90.30.20.01.0044.000005-01</v>
      </c>
      <c r="E25" s="15">
        <v>19</v>
      </c>
      <c r="F25" s="16" t="s">
        <v>151</v>
      </c>
      <c r="G25" s="16" t="str">
        <f>VLOOKUP(F25,'Base de Dados 30.26'!A:C,3,FALSE)</f>
        <v>JOGO DE CAMA SOLTEIRO</v>
      </c>
      <c r="H25" s="16" t="str">
        <f>VLOOKUP(F25,'Base de Dados 30.26'!A:D,4,FALSE)</f>
        <v>JOGO DE CAMA SOLTEIRO,Composição: Lençol de cima, lençol de baixo com elástico e fronha, Aplicação: Colchão de 88 x 188 x 18 cm, Material: Algodão e/ou poliéster. Cód.SigmaNet - 200116315</v>
      </c>
      <c r="I25" s="17">
        <f>COUNTIF('Base de Dados 30.26'!A:A,'Respostas Órgãos'!F25)</f>
        <v>2</v>
      </c>
      <c r="J25" s="17">
        <f>SUMIF('Base de Dados 30.26'!A:A,'Respostas Órgãos'!F25,'Base de Dados 30.26'!J:J)</f>
        <v>2318</v>
      </c>
      <c r="K25" s="18" t="str">
        <f>VLOOKUP(F25,'Base de Dados 30.26'!A:E,5,FALSE)</f>
        <v>Unidade</v>
      </c>
      <c r="L25" s="19">
        <f>SUMIF('Base de Dados 30.26'!B:B,'Respostas Órgãos'!F25&amp;" - "&amp;'Respostas Órgãos'!$G$4,'Base de Dados 30.26'!J:J)</f>
        <v>0</v>
      </c>
      <c r="M25" s="21"/>
      <c r="N25" s="20">
        <f t="shared" si="0"/>
        <v>0</v>
      </c>
      <c r="O25" s="22" t="str">
        <f t="shared" si="1"/>
        <v>Sem histórico de consumo</v>
      </c>
    </row>
    <row r="26" spans="1:15" ht="60" x14ac:dyDescent="0.25">
      <c r="A26" s="1">
        <f t="shared" si="2"/>
        <v>0</v>
      </c>
      <c r="B26" s="1" t="str">
        <f t="shared" si="3"/>
        <v>← DIGITE O CÓDIGO DO SEU ÓRGÃO</v>
      </c>
      <c r="C26" s="14">
        <f t="shared" si="4"/>
        <v>0</v>
      </c>
      <c r="D26" s="1" t="str">
        <f t="shared" si="5"/>
        <v>3.3.90.30.20.01.0011.000013-01</v>
      </c>
      <c r="E26" s="15">
        <v>20</v>
      </c>
      <c r="F26" s="16" t="s">
        <v>246</v>
      </c>
      <c r="G26" s="16" t="str">
        <f>VLOOKUP(F26,'Base de Dados 30.26'!A:C,3,FALSE)</f>
        <v>LENÇOL BERÇO</v>
      </c>
      <c r="H26" s="16" t="str">
        <f>VLOOKUP(F26,'Base de Dados 30.26'!A:D,4,FALSE)</f>
        <v>LENÇOL BERÇO,Material: Algodão, Aplicação: Colchão de no mínimo 60 x 130 x 10 cm, Cor: a escolher, Características Adicionais: elástico nas extremidades. Cód.SigmaNet - 200116316</v>
      </c>
      <c r="I26" s="17">
        <f>COUNTIF('Base de Dados 30.26'!A:A,'Respostas Órgãos'!F26)</f>
        <v>1</v>
      </c>
      <c r="J26" s="17">
        <f>SUMIF('Base de Dados 30.26'!A:A,'Respostas Órgãos'!F26,'Base de Dados 30.26'!J:J)</f>
        <v>1</v>
      </c>
      <c r="K26" s="18" t="str">
        <f>VLOOKUP(F26,'Base de Dados 30.26'!A:E,5,FALSE)</f>
        <v>Unidade</v>
      </c>
      <c r="L26" s="19">
        <f>SUMIF('Base de Dados 30.26'!B:B,'Respostas Órgãos'!F26&amp;" - "&amp;'Respostas Órgãos'!$G$4,'Base de Dados 30.26'!J:J)</f>
        <v>0</v>
      </c>
      <c r="M26" s="21"/>
      <c r="N26" s="20">
        <f t="shared" si="0"/>
        <v>0</v>
      </c>
      <c r="O26" s="22" t="str">
        <f t="shared" si="1"/>
        <v>Sem histórico de consumo</v>
      </c>
    </row>
    <row r="27" spans="1:15" ht="45" x14ac:dyDescent="0.25">
      <c r="A27" s="1">
        <f t="shared" si="2"/>
        <v>0</v>
      </c>
      <c r="B27" s="1" t="str">
        <f t="shared" si="3"/>
        <v>← DIGITE O CÓDIGO DO SEU ÓRGÃO</v>
      </c>
      <c r="C27" s="14">
        <f t="shared" si="4"/>
        <v>0</v>
      </c>
      <c r="D27" s="1" t="str">
        <f t="shared" si="5"/>
        <v>3.3.90.30.20.01.0030.000003-01</v>
      </c>
      <c r="E27" s="15">
        <v>21</v>
      </c>
      <c r="F27" s="16" t="s">
        <v>134</v>
      </c>
      <c r="G27" s="16" t="str">
        <f>VLOOKUP(F27,'Base de Dados 30.26'!A:C,3,FALSE)</f>
        <v>LENÇOL CASAL</v>
      </c>
      <c r="H27" s="16" t="str">
        <f>VLOOKUP(F27,'Base de Dados 30.26'!A:D,4,FALSE)</f>
        <v>LENÇOL CASAL,Material: 100% algodão, Dimensões: 0,30 x 1,88 x 1,38 m, Cor: a escolher, Características Adicionais: com elástico  Cód.SigmaNet - 200109775</v>
      </c>
      <c r="I27" s="17">
        <f>COUNTIF('Base de Dados 30.26'!A:A,'Respostas Órgãos'!F27)</f>
        <v>1</v>
      </c>
      <c r="J27" s="17">
        <f>SUMIF('Base de Dados 30.26'!A:A,'Respostas Órgãos'!F27,'Base de Dados 30.26'!J:J)</f>
        <v>5</v>
      </c>
      <c r="K27" s="18" t="str">
        <f>VLOOKUP(F27,'Base de Dados 30.26'!A:E,5,FALSE)</f>
        <v>Unidade</v>
      </c>
      <c r="L27" s="19">
        <f>SUMIF('Base de Dados 30.26'!B:B,'Respostas Órgãos'!F27&amp;" - "&amp;'Respostas Órgãos'!$G$4,'Base de Dados 30.26'!J:J)</f>
        <v>0</v>
      </c>
      <c r="M27" s="21"/>
      <c r="N27" s="20">
        <f t="shared" si="0"/>
        <v>0</v>
      </c>
      <c r="O27" s="22" t="str">
        <f t="shared" si="1"/>
        <v>Sem histórico de consumo</v>
      </c>
    </row>
    <row r="28" spans="1:15" ht="45" x14ac:dyDescent="0.25">
      <c r="A28" s="1">
        <f t="shared" si="2"/>
        <v>0</v>
      </c>
      <c r="B28" s="1" t="str">
        <f t="shared" si="3"/>
        <v>← DIGITE O CÓDIGO DO SEU ÓRGÃO</v>
      </c>
      <c r="C28" s="14">
        <f t="shared" si="4"/>
        <v>0</v>
      </c>
      <c r="D28" s="1" t="str">
        <f t="shared" si="5"/>
        <v>3.3.90.30.20.01.0021.000013-01</v>
      </c>
      <c r="E28" s="15">
        <v>22</v>
      </c>
      <c r="F28" s="16" t="s">
        <v>184</v>
      </c>
      <c r="G28" s="16" t="str">
        <f>VLOOKUP(F28,'Base de Dados 30.26'!A:C,3,FALSE)</f>
        <v>LENÇOL DESCARTÁVEL</v>
      </c>
      <c r="H28" s="16" t="str">
        <f>VLOOKUP(F28,'Base de Dados 30.26'!A:D,4,FALSE)</f>
        <v>LENÇOL DESCARTÁVEL,Material: falso tecido viscoso, Gramatura: mínima 40 g/m², Dimensões: mínimo 200 x 90 cm, Cor: a escolher. Cód.SigmaNet - 200113571</v>
      </c>
      <c r="I28" s="17">
        <f>COUNTIF('Base de Dados 30.26'!A:A,'Respostas Órgãos'!F28)</f>
        <v>2</v>
      </c>
      <c r="J28" s="17">
        <f>SUMIF('Base de Dados 30.26'!A:A,'Respostas Órgãos'!F28,'Base de Dados 30.26'!J:J)</f>
        <v>762005</v>
      </c>
      <c r="K28" s="18" t="str">
        <f>VLOOKUP(F28,'Base de Dados 30.26'!A:E,5,FALSE)</f>
        <v>Unidade</v>
      </c>
      <c r="L28" s="19">
        <f>SUMIF('Base de Dados 30.26'!B:B,'Respostas Órgãos'!F28&amp;" - "&amp;'Respostas Órgãos'!$G$4,'Base de Dados 30.26'!J:J)</f>
        <v>0</v>
      </c>
      <c r="M28" s="21"/>
      <c r="N28" s="20">
        <f t="shared" si="0"/>
        <v>0</v>
      </c>
      <c r="O28" s="22" t="str">
        <f t="shared" si="1"/>
        <v>Sem histórico de consumo</v>
      </c>
    </row>
    <row r="29" spans="1:15" ht="45" x14ac:dyDescent="0.25">
      <c r="A29" s="1">
        <f t="shared" si="2"/>
        <v>0</v>
      </c>
      <c r="B29" s="1" t="str">
        <f t="shared" si="3"/>
        <v>← DIGITE O CÓDIGO DO SEU ÓRGÃO</v>
      </c>
      <c r="C29" s="14">
        <f t="shared" si="4"/>
        <v>0</v>
      </c>
      <c r="D29" s="1" t="str">
        <f t="shared" si="5"/>
        <v>3.3.90.30.20.01.0020.000013-01</v>
      </c>
      <c r="E29" s="15">
        <v>23</v>
      </c>
      <c r="F29" s="16" t="s">
        <v>181</v>
      </c>
      <c r="G29" s="16" t="str">
        <f>VLOOKUP(F29,'Base de Dados 30.26'!A:C,3,FALSE)</f>
        <v>LENÇOL SOLTEIRO</v>
      </c>
      <c r="H29" s="16" t="str">
        <f>VLOOKUP(F29,'Base de Dados 30.26'!A:D,4,FALSE)</f>
        <v>LENÇOL SOLTEIRO,Material: 100% algodão, Aplicação: Colchão 88 x 188 x 18 cm, Características Adicionais: Com elástico nas extremidades. Cód.SigmaNet - 200116317</v>
      </c>
      <c r="I29" s="17">
        <f>COUNTIF('Base de Dados 30.26'!A:A,'Respostas Órgãos'!F29)</f>
        <v>3</v>
      </c>
      <c r="J29" s="17">
        <f>SUMIF('Base de Dados 30.26'!A:A,'Respostas Órgãos'!F29,'Base de Dados 30.26'!J:J)</f>
        <v>7911</v>
      </c>
      <c r="K29" s="18" t="str">
        <f>VLOOKUP(F29,'Base de Dados 30.26'!A:E,5,FALSE)</f>
        <v>Unidade</v>
      </c>
      <c r="L29" s="19">
        <f>SUMIF('Base de Dados 30.26'!B:B,'Respostas Órgãos'!F29&amp;" - "&amp;'Respostas Órgãos'!$G$4,'Base de Dados 30.26'!J:J)</f>
        <v>0</v>
      </c>
      <c r="M29" s="21"/>
      <c r="N29" s="20">
        <f t="shared" si="0"/>
        <v>0</v>
      </c>
      <c r="O29" s="22" t="str">
        <f t="shared" si="1"/>
        <v>Sem histórico de consumo</v>
      </c>
    </row>
    <row r="30" spans="1:15" ht="30" x14ac:dyDescent="0.25">
      <c r="A30" s="1">
        <f t="shared" si="2"/>
        <v>0</v>
      </c>
      <c r="B30" s="1" t="str">
        <f t="shared" si="3"/>
        <v>← DIGITE O CÓDIGO DO SEU ÓRGÃO</v>
      </c>
      <c r="C30" s="14">
        <f t="shared" si="4"/>
        <v>0</v>
      </c>
      <c r="D30" s="1" t="str">
        <f t="shared" si="5"/>
        <v>3.3.90.30.20.01.0036.000009-01</v>
      </c>
      <c r="E30" s="15">
        <v>24</v>
      </c>
      <c r="F30" s="16" t="s">
        <v>254</v>
      </c>
      <c r="G30" s="16" t="str">
        <f>VLOOKUP(F30,'Base de Dados 30.26'!A:C,3,FALSE)</f>
        <v>LENÇOL</v>
      </c>
      <c r="H30" s="16" t="str">
        <f>VLOOKUP(F30,'Base de Dados 30.26'!A:D,4,FALSE)</f>
        <v>LENÇOL,Material: 100% algodão crú, Dimensões: mínimo 160 x 110 cm. Cód.SigmaNet - 200113574</v>
      </c>
      <c r="I30" s="17">
        <f>COUNTIF('Base de Dados 30.26'!A:A,'Respostas Órgãos'!F30)</f>
        <v>1</v>
      </c>
      <c r="J30" s="17">
        <f>SUMIF('Base de Dados 30.26'!A:A,'Respostas Órgãos'!F30,'Base de Dados 30.26'!J:J)</f>
        <v>1</v>
      </c>
      <c r="K30" s="18" t="str">
        <f>VLOOKUP(F30,'Base de Dados 30.26'!A:E,5,FALSE)</f>
        <v>Unidade</v>
      </c>
      <c r="L30" s="19">
        <f>SUMIF('Base de Dados 30.26'!B:B,'Respostas Órgãos'!F30&amp;" - "&amp;'Respostas Órgãos'!$G$4,'Base de Dados 30.26'!J:J)</f>
        <v>0</v>
      </c>
      <c r="M30" s="21"/>
      <c r="N30" s="20">
        <f t="shared" si="0"/>
        <v>0</v>
      </c>
      <c r="O30" s="22" t="str">
        <f t="shared" si="1"/>
        <v>Sem histórico de consumo</v>
      </c>
    </row>
    <row r="31" spans="1:15" ht="45" x14ac:dyDescent="0.25">
      <c r="A31" s="1">
        <f t="shared" si="2"/>
        <v>0</v>
      </c>
      <c r="B31" s="1" t="str">
        <f t="shared" si="3"/>
        <v>← DIGITE O CÓDIGO DO SEU ÓRGÃO</v>
      </c>
      <c r="C31" s="14">
        <f t="shared" si="4"/>
        <v>0</v>
      </c>
      <c r="D31" s="1" t="str">
        <f t="shared" si="5"/>
        <v>3.3.90.30.20.01.0014.000006-01</v>
      </c>
      <c r="E31" s="15">
        <v>25</v>
      </c>
      <c r="F31" s="16" t="s">
        <v>128</v>
      </c>
      <c r="G31" s="16" t="str">
        <f>VLOOKUP(F31,'Base de Dados 30.26'!A:C,3,FALSE)</f>
        <v>MANTA</v>
      </c>
      <c r="H31" s="16" t="str">
        <f>VLOOKUP(F31,'Base de Dados 30.26'!A:D,4,FALSE)</f>
        <v>MANTA,Material: Piquet, forrada, Dimensões: 90 x 90 cm, Cor: À escolher, Tipo Uso: Bebê. Cód.SigmaNet - 200109779</v>
      </c>
      <c r="I31" s="17">
        <f>COUNTIF('Base de Dados 30.26'!A:A,'Respostas Órgãos'!F31)</f>
        <v>2</v>
      </c>
      <c r="J31" s="17">
        <f>SUMIF('Base de Dados 30.26'!A:A,'Respostas Órgãos'!F31,'Base de Dados 30.26'!J:J)</f>
        <v>5084</v>
      </c>
      <c r="K31" s="18" t="str">
        <f>VLOOKUP(F31,'Base de Dados 30.26'!A:E,5,FALSE)</f>
        <v>Unidade</v>
      </c>
      <c r="L31" s="19">
        <f>SUMIF('Base de Dados 30.26'!B:B,'Respostas Órgãos'!F31&amp;" - "&amp;'Respostas Órgãos'!$G$4,'Base de Dados 30.26'!J:J)</f>
        <v>0</v>
      </c>
      <c r="M31" s="21"/>
      <c r="N31" s="20">
        <f t="shared" si="0"/>
        <v>0</v>
      </c>
      <c r="O31" s="22" t="str">
        <f t="shared" si="1"/>
        <v>Sem histórico de consumo</v>
      </c>
    </row>
    <row r="32" spans="1:15" ht="30" x14ac:dyDescent="0.25">
      <c r="A32" s="1">
        <f t="shared" si="2"/>
        <v>0</v>
      </c>
      <c r="B32" s="1" t="str">
        <f t="shared" si="3"/>
        <v>← DIGITE O CÓDIGO DO SEU ÓRGÃO</v>
      </c>
      <c r="C32" s="14">
        <f t="shared" si="4"/>
        <v>0</v>
      </c>
      <c r="D32" s="1" t="str">
        <f t="shared" si="5"/>
        <v>3.3.90.30.21.01.0204.000004-01</v>
      </c>
      <c r="E32" s="15">
        <v>26</v>
      </c>
      <c r="F32" s="16" t="s">
        <v>176</v>
      </c>
      <c r="G32" s="16" t="str">
        <f>VLOOKUP(F32,'Base de Dados 30.26'!A:C,3,FALSE)</f>
        <v>PANO DE PRATO</v>
      </c>
      <c r="H32" s="16" t="str">
        <f>VLOOKUP(F32,'Base de Dados 30.26'!A:D,4,FALSE)</f>
        <v>PANO DE PRATO,Material: 100% algodão, Dimensões mínimas: 45 x 70 cm. Cód.SigmaNet - 200113583</v>
      </c>
      <c r="I32" s="17">
        <f>COUNTIF('Base de Dados 30.26'!A:A,'Respostas Órgãos'!F32)</f>
        <v>8</v>
      </c>
      <c r="J32" s="17">
        <f>SUMIF('Base de Dados 30.26'!A:A,'Respostas Órgãos'!F32,'Base de Dados 30.26'!J:J)</f>
        <v>1612</v>
      </c>
      <c r="K32" s="18" t="str">
        <f>VLOOKUP(F32,'Base de Dados 30.26'!A:E,5,FALSE)</f>
        <v>Unidade</v>
      </c>
      <c r="L32" s="19">
        <f>SUMIF('Base de Dados 30.26'!B:B,'Respostas Órgãos'!F32&amp;" - "&amp;'Respostas Órgãos'!$G$4,'Base de Dados 30.26'!J:J)</f>
        <v>0</v>
      </c>
      <c r="M32" s="21"/>
      <c r="N32" s="20">
        <f t="shared" ref="N32:N33" si="8">M32-L32</f>
        <v>0</v>
      </c>
      <c r="O32" s="22" t="str">
        <f t="shared" ref="O32:O33" si="9">IF(ISERROR((M32-L32)/L32),"Sem histórico de consumo",(M32-L32)/L32)</f>
        <v>Sem histórico de consumo</v>
      </c>
    </row>
    <row r="33" spans="1:15" ht="60" x14ac:dyDescent="0.25">
      <c r="C33" s="14">
        <f t="shared" si="4"/>
        <v>0</v>
      </c>
      <c r="E33" s="15">
        <v>27</v>
      </c>
      <c r="F33" s="16" t="s">
        <v>137</v>
      </c>
      <c r="G33" s="16" t="str">
        <f>VLOOKUP(F33,'Base de Dados 30.26'!A:C,3,FALSE)</f>
        <v>TOALHA BANHO COM CAPUZ</v>
      </c>
      <c r="H33" s="16" t="str">
        <f>VLOOKUP(F33,'Base de Dados 30.26'!A:D,4,FALSE)</f>
        <v>TOALHA BANHO COM CAPUZ,Material: 100% algodão penteado com forro duplo, Tamanho: mínimo 70 x 105 cm, Tamanho mínimo do capuz: 22 x 24 cm. Cód.SigmaNet - 200113575</v>
      </c>
      <c r="I33" s="17">
        <f>COUNTIF('Base de Dados 30.26'!A:A,'Respostas Órgãos'!F33)</f>
        <v>1</v>
      </c>
      <c r="J33" s="17">
        <f>SUMIF('Base de Dados 30.26'!A:A,'Respostas Órgãos'!F33,'Base de Dados 30.26'!J:J)</f>
        <v>150</v>
      </c>
      <c r="K33" s="18" t="str">
        <f>VLOOKUP(F33,'Base de Dados 30.26'!A:E,5,FALSE)</f>
        <v>Unidade</v>
      </c>
      <c r="L33" s="19">
        <f>SUMIF('Base de Dados 30.26'!B:B,'Respostas Órgãos'!F33&amp;" - "&amp;'Respostas Órgãos'!$G$4,'Base de Dados 30.26'!J:J)</f>
        <v>0</v>
      </c>
      <c r="M33" s="21"/>
      <c r="N33" s="20">
        <f t="shared" si="8"/>
        <v>0</v>
      </c>
      <c r="O33" s="22" t="str">
        <f t="shared" si="9"/>
        <v>Sem histórico de consumo</v>
      </c>
    </row>
    <row r="34" spans="1:15" ht="45" x14ac:dyDescent="0.25">
      <c r="A34" s="1">
        <f t="shared" si="2"/>
        <v>0</v>
      </c>
      <c r="B34" s="1" t="str">
        <f t="shared" si="3"/>
        <v>← DIGITE O CÓDIGO DO SEU ÓRGÃO</v>
      </c>
      <c r="C34" s="14">
        <f t="shared" si="4"/>
        <v>0</v>
      </c>
      <c r="D34" s="1" t="str">
        <f t="shared" si="5"/>
        <v>3.3.90.30.20.01.0019.000037-01</v>
      </c>
      <c r="E34" s="15">
        <v>28</v>
      </c>
      <c r="F34" s="16" t="s">
        <v>222</v>
      </c>
      <c r="G34" s="16" t="str">
        <f>VLOOKUP(F34,'Base de Dados 30.26'!A:C,3,FALSE)</f>
        <v>TOALHA BANHO</v>
      </c>
      <c r="H34" s="16" t="str">
        <f>VLOOKUP(F34,'Base de Dados 30.26'!A:D,4,FALSE)</f>
        <v>TOALHA BANHO,Material: 100 % algodão felpuda, Dimensões mínimas: 80 x 140 cm, Cor: A escolher. Cód.SigmaNet - 200113576</v>
      </c>
      <c r="I34" s="17">
        <f>COUNTIF('Base de Dados 30.26'!A:A,'Respostas Órgãos'!F34)</f>
        <v>4</v>
      </c>
      <c r="J34" s="17">
        <f>SUMIF('Base de Dados 30.26'!A:A,'Respostas Órgãos'!F34,'Base de Dados 30.26'!J:J)</f>
        <v>18302</v>
      </c>
      <c r="K34" s="18" t="str">
        <f>VLOOKUP(F34,'Base de Dados 30.26'!A:E,5,FALSE)</f>
        <v>Unidade</v>
      </c>
      <c r="L34" s="19">
        <f>SUMIF('Base de Dados 30.26'!B:B,'Respostas Órgãos'!F34&amp;" - "&amp;'Respostas Órgãos'!$G$4,'Base de Dados 30.26'!J:J)</f>
        <v>0</v>
      </c>
      <c r="M34" s="21"/>
      <c r="N34" s="20">
        <f t="shared" ref="N34:N40" si="10">M34-L34</f>
        <v>0</v>
      </c>
      <c r="O34" s="22" t="str">
        <f t="shared" ref="O34:O40" si="11">IF(ISERROR((M34-L34)/L34),"Sem histórico de consumo",(M34-L34)/L34)</f>
        <v>Sem histórico de consumo</v>
      </c>
    </row>
    <row r="35" spans="1:15" ht="45" x14ac:dyDescent="0.25">
      <c r="A35" s="1">
        <f t="shared" si="2"/>
        <v>0</v>
      </c>
      <c r="B35" s="1" t="str">
        <f t="shared" si="3"/>
        <v>← DIGITE O CÓDIGO DO SEU ÓRGÃO</v>
      </c>
      <c r="C35" s="14">
        <f t="shared" si="4"/>
        <v>0</v>
      </c>
      <c r="D35" s="1" t="str">
        <f t="shared" si="5"/>
        <v>3.3.90.30.20.01.0017.000012-01</v>
      </c>
      <c r="E35" s="15">
        <v>29</v>
      </c>
      <c r="F35" s="16" t="s">
        <v>170</v>
      </c>
      <c r="G35" s="16" t="str">
        <f>VLOOKUP(F35,'Base de Dados 30.26'!A:C,3,FALSE)</f>
        <v xml:space="preserve">TOALHA DE MÃO </v>
      </c>
      <c r="H35" s="16" t="str">
        <f>VLOOKUP(F35,'Base de Dados 30.26'!A:D,4,FALSE)</f>
        <v>TOALHA DE MÃO ,Material: 100% algodão atoalhada, Dimensões: 30 x 50 cm, Cor: À escolher.  Cód.SigmaNet - 200109785</v>
      </c>
      <c r="I35" s="17">
        <f>COUNTIF('Base de Dados 30.26'!A:A,'Respostas Órgãos'!F35)</f>
        <v>2</v>
      </c>
      <c r="J35" s="17">
        <f>SUMIF('Base de Dados 30.26'!A:A,'Respostas Órgãos'!F35,'Base de Dados 30.26'!J:J)</f>
        <v>105</v>
      </c>
      <c r="K35" s="18" t="str">
        <f>VLOOKUP(F35,'Base de Dados 30.26'!A:E,5,FALSE)</f>
        <v>Unidade</v>
      </c>
      <c r="L35" s="19">
        <f>SUMIF('Base de Dados 30.26'!B:B,'Respostas Órgãos'!F35&amp;" - "&amp;'Respostas Órgãos'!$G$4,'Base de Dados 30.26'!J:J)</f>
        <v>0</v>
      </c>
      <c r="M35" s="21"/>
      <c r="N35" s="20">
        <f t="shared" si="10"/>
        <v>0</v>
      </c>
      <c r="O35" s="22" t="str">
        <f t="shared" si="11"/>
        <v>Sem histórico de consumo</v>
      </c>
    </row>
    <row r="36" spans="1:15" ht="45" x14ac:dyDescent="0.25">
      <c r="A36" s="1">
        <f t="shared" si="2"/>
        <v>0</v>
      </c>
      <c r="B36" s="1" t="str">
        <f t="shared" si="3"/>
        <v>← DIGITE O CÓDIGO DO SEU ÓRGÃO</v>
      </c>
      <c r="C36" s="14">
        <f t="shared" si="4"/>
        <v>0</v>
      </c>
      <c r="D36" s="1" t="str">
        <f t="shared" si="5"/>
        <v>3.3.90.30.20.01.0012.000037-01</v>
      </c>
      <c r="E36" s="15">
        <v>30</v>
      </c>
      <c r="F36" s="16" t="s">
        <v>140</v>
      </c>
      <c r="G36" s="16" t="str">
        <f>VLOOKUP(F36,'Base de Dados 30.26'!A:C,3,FALSE)</f>
        <v>TOALHA DE MESA</v>
      </c>
      <c r="H36" s="16" t="str">
        <f>VLOOKUP(F36,'Base de Dados 30.26'!A:D,4,FALSE)</f>
        <v>TOALHA DE MESA,Material: 100% algodão, Aplicação: Mesa redonda, Dimensões: 160 cm. Cód.SigmaNet - 200109793</v>
      </c>
      <c r="I36" s="17">
        <f>COUNTIF('Base de Dados 30.26'!A:A,'Respostas Órgãos'!F36)</f>
        <v>1</v>
      </c>
      <c r="J36" s="17">
        <f>SUMIF('Base de Dados 30.26'!A:A,'Respostas Órgãos'!F36,'Base de Dados 30.26'!J:J)</f>
        <v>5</v>
      </c>
      <c r="K36" s="18" t="str">
        <f>VLOOKUP(F36,'Base de Dados 30.26'!A:E,5,FALSE)</f>
        <v>Unidade</v>
      </c>
      <c r="L36" s="19">
        <f>SUMIF('Base de Dados 30.26'!B:B,'Respostas Órgãos'!F36&amp;" - "&amp;'Respostas Órgãos'!$G$4,'Base de Dados 30.26'!J:J)</f>
        <v>0</v>
      </c>
      <c r="M36" s="21"/>
      <c r="N36" s="20">
        <f t="shared" si="10"/>
        <v>0</v>
      </c>
      <c r="O36" s="22" t="str">
        <f t="shared" si="11"/>
        <v>Sem histórico de consumo</v>
      </c>
    </row>
    <row r="37" spans="1:15" ht="45" x14ac:dyDescent="0.25">
      <c r="A37" s="1">
        <f t="shared" si="2"/>
        <v>0</v>
      </c>
      <c r="B37" s="1" t="str">
        <f t="shared" si="3"/>
        <v>← DIGITE O CÓDIGO DO SEU ÓRGÃO</v>
      </c>
      <c r="C37" s="14">
        <f t="shared" si="4"/>
        <v>0</v>
      </c>
      <c r="D37" s="1" t="str">
        <f t="shared" si="5"/>
        <v>3.3.90.30.20.01.0012.000039-01</v>
      </c>
      <c r="E37" s="15">
        <v>31</v>
      </c>
      <c r="F37" s="16" t="s">
        <v>238</v>
      </c>
      <c r="G37" s="16" t="str">
        <f>VLOOKUP(F37,'Base de Dados 30.26'!A:C,3,FALSE)</f>
        <v>TOALHA DE MESA OXFORD</v>
      </c>
      <c r="H37" s="16" t="str">
        <f>VLOOKUP(F37,'Base de Dados 30.26'!A:D,4,FALSE)</f>
        <v>TOALHA DE MESA,Material: Oxford 100% Poliéster, Dimensões: mínimo 200 x 200 cm, Cor: A escolher. Cód.SigmaNet - 200109789</v>
      </c>
      <c r="I37" s="17">
        <f>COUNTIF('Base de Dados 30.26'!A:A,'Respostas Órgãos'!F37)</f>
        <v>2</v>
      </c>
      <c r="J37" s="17">
        <f>SUMIF('Base de Dados 30.26'!A:A,'Respostas Órgãos'!F37,'Base de Dados 30.26'!J:J)</f>
        <v>61</v>
      </c>
      <c r="K37" s="18" t="str">
        <f>VLOOKUP(F37,'Base de Dados 30.26'!A:E,5,FALSE)</f>
        <v>Unidade</v>
      </c>
      <c r="L37" s="19">
        <f>SUMIF('Base de Dados 30.26'!B:B,'Respostas Órgãos'!F37&amp;" - "&amp;'Respostas Órgãos'!$G$4,'Base de Dados 30.26'!J:J)</f>
        <v>0</v>
      </c>
      <c r="M37" s="21"/>
      <c r="N37" s="20">
        <f t="shared" si="10"/>
        <v>0</v>
      </c>
      <c r="O37" s="22" t="str">
        <f t="shared" si="11"/>
        <v>Sem histórico de consumo</v>
      </c>
    </row>
    <row r="38" spans="1:15" ht="30" x14ac:dyDescent="0.25">
      <c r="A38" s="1">
        <f t="shared" si="2"/>
        <v>0</v>
      </c>
      <c r="B38" s="1" t="str">
        <f t="shared" si="3"/>
        <v>← DIGITE O CÓDIGO DO SEU ÓRGÃO</v>
      </c>
      <c r="C38" s="14">
        <f t="shared" si="4"/>
        <v>0</v>
      </c>
      <c r="D38" s="1" t="str">
        <f t="shared" si="5"/>
        <v>3.3.90.30.20.01.0012.000034-01</v>
      </c>
      <c r="E38" s="15">
        <v>32</v>
      </c>
      <c r="F38" s="16" t="s">
        <v>235</v>
      </c>
      <c r="G38" s="16" t="str">
        <f>VLOOKUP(F38,'Base de Dados 30.26'!A:C,3,FALSE)</f>
        <v>TOALHA DE MESA VINIL</v>
      </c>
      <c r="H38" s="16" t="str">
        <f>VLOOKUP(F38,'Base de Dados 30.26'!A:D,4,FALSE)</f>
        <v>TOALHA DE MESA,Material: Vinil, Dimensões: 150 x 600 cm.  Cód.SigmaNet - 200029468</v>
      </c>
      <c r="I38" s="17">
        <f>COUNTIF('Base de Dados 30.26'!A:A,'Respostas Órgãos'!F38)</f>
        <v>2</v>
      </c>
      <c r="J38" s="17">
        <f>SUMIF('Base de Dados 30.26'!A:A,'Respostas Órgãos'!F38,'Base de Dados 30.26'!J:J)</f>
        <v>84</v>
      </c>
      <c r="K38" s="18" t="str">
        <f>VLOOKUP(F38,'Base de Dados 30.26'!A:E,5,FALSE)</f>
        <v>Unidade</v>
      </c>
      <c r="L38" s="19">
        <f>SUMIF('Base de Dados 30.26'!B:B,'Respostas Órgãos'!F38&amp;" - "&amp;'Respostas Órgãos'!$G$4,'Base de Dados 30.26'!J:J)</f>
        <v>0</v>
      </c>
      <c r="M38" s="21"/>
      <c r="N38" s="20">
        <f t="shared" si="10"/>
        <v>0</v>
      </c>
      <c r="O38" s="22" t="str">
        <f t="shared" si="11"/>
        <v>Sem histórico de consumo</v>
      </c>
    </row>
    <row r="39" spans="1:15" ht="45" x14ac:dyDescent="0.25">
      <c r="A39" s="1">
        <f t="shared" si="2"/>
        <v>0</v>
      </c>
      <c r="B39" s="1" t="str">
        <f t="shared" si="3"/>
        <v>← DIGITE O CÓDIGO DO SEU ÓRGÃO</v>
      </c>
      <c r="C39" s="14">
        <f t="shared" si="4"/>
        <v>0</v>
      </c>
      <c r="D39" s="1" t="str">
        <f t="shared" si="5"/>
        <v>3.3.90.30.20.01.0009.000021-01</v>
      </c>
      <c r="E39" s="15">
        <v>33</v>
      </c>
      <c r="F39" s="16" t="s">
        <v>173</v>
      </c>
      <c r="G39" s="16" t="str">
        <f>VLOOKUP(F39,'Base de Dados 30.26'!A:C,3,FALSE)</f>
        <v>TOALHA ROSTO</v>
      </c>
      <c r="H39" s="16" t="str">
        <f>VLOOKUP(F39,'Base de Dados 30.26'!A:D,4,FALSE)</f>
        <v>TOALHA ROSTO,Material: Mínimo 90% algodão, felpuda, Dimensões: 50 x 80 cm, Cor: À escolher.  Cód.SigmaNet - 200109792</v>
      </c>
      <c r="I39" s="17">
        <f>COUNTIF('Base de Dados 30.26'!A:A,'Respostas Órgãos'!F39)</f>
        <v>4</v>
      </c>
      <c r="J39" s="17">
        <f>SUMIF('Base de Dados 30.26'!A:A,'Respostas Órgãos'!F39,'Base de Dados 30.26'!J:J)</f>
        <v>4824</v>
      </c>
      <c r="K39" s="18" t="str">
        <f>VLOOKUP(F39,'Base de Dados 30.26'!A:E,5,FALSE)</f>
        <v>Unidade</v>
      </c>
      <c r="L39" s="19">
        <f>SUMIF('Base de Dados 30.26'!B:B,'Respostas Órgãos'!F39&amp;" - "&amp;'Respostas Órgãos'!$G$4,'Base de Dados 30.26'!J:J)</f>
        <v>0</v>
      </c>
      <c r="M39" s="21"/>
      <c r="N39" s="20">
        <f t="shared" si="10"/>
        <v>0</v>
      </c>
      <c r="O39" s="22" t="str">
        <f t="shared" si="11"/>
        <v>Sem histórico de consumo</v>
      </c>
    </row>
    <row r="40" spans="1:15" ht="45" x14ac:dyDescent="0.25">
      <c r="A40" s="1">
        <f t="shared" si="2"/>
        <v>0</v>
      </c>
      <c r="B40" s="1" t="str">
        <f t="shared" si="3"/>
        <v>← DIGITE O CÓDIGO DO SEU ÓRGÃO</v>
      </c>
      <c r="C40" s="14">
        <f t="shared" si="4"/>
        <v>0</v>
      </c>
      <c r="D40" s="1" t="str">
        <f t="shared" si="5"/>
        <v>3.3.90.30.20.01.0022.000017-01</v>
      </c>
      <c r="E40" s="15">
        <v>34</v>
      </c>
      <c r="F40" s="16" t="s">
        <v>148</v>
      </c>
      <c r="G40" s="16" t="str">
        <f>VLOOKUP(F40,'Base de Dados 30.26'!A:C,3,FALSE)</f>
        <v>TRAVESSEIRO 50x70 cm</v>
      </c>
      <c r="H40" s="16" t="str">
        <f>VLOOKUP(F40,'Base de Dados 30.26'!A:D,4,FALSE)</f>
        <v>TRAVESSEIRO,Material: Algodão e/ou poliéster, Dimensões mínimas: 50 x 70 cm. Cód.SigmaNet - 200113581</v>
      </c>
      <c r="I40" s="17">
        <f>COUNTIF('Base de Dados 30.26'!A:A,'Respostas Órgãos'!F40)</f>
        <v>2</v>
      </c>
      <c r="J40" s="17">
        <f>SUMIF('Base de Dados 30.26'!A:A,'Respostas Órgãos'!F40,'Base de Dados 30.26'!J:J)</f>
        <v>1056</v>
      </c>
      <c r="K40" s="18" t="str">
        <f>VLOOKUP(F40,'Base de Dados 30.26'!A:E,5,FALSE)</f>
        <v>Unidade</v>
      </c>
      <c r="L40" s="19">
        <f>SUMIF('Base de Dados 30.26'!B:B,'Respostas Órgãos'!F40&amp;" - "&amp;'Respostas Órgãos'!$G$4,'Base de Dados 30.26'!J:J)</f>
        <v>0</v>
      </c>
      <c r="M40" s="21"/>
      <c r="N40" s="20">
        <f t="shared" si="10"/>
        <v>0</v>
      </c>
      <c r="O40" s="22" t="str">
        <f t="shared" si="11"/>
        <v>Sem histórico de consumo</v>
      </c>
    </row>
  </sheetData>
  <sheetProtection algorithmName="SHA-512" hashValue="GEP9JE7Fw7h+zhaobVY8b6gxr+cYYM1tZD73q+MeCVa4dp2Auzs8bjyaygnTz+ZLl62NGQdCdWsUy4zFSJczEA==" saltValue="ZhzOJaoJgl8/IeJXbYutrA==" spinCount="100000" sheet="1" objects="1" scenarios="1"/>
  <autoFilter ref="E6:O40"/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40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:L40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:O40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topLeftCell="A55" workbookViewId="0">
      <selection activeCell="B66" sqref="B66"/>
    </sheetView>
  </sheetViews>
  <sheetFormatPr defaultRowHeight="15" x14ac:dyDescent="0.25"/>
  <cols>
    <col min="1" max="1" width="9.140625" style="24"/>
    <col min="2" max="2" width="110.5703125" style="24" bestFit="1" customWidth="1"/>
    <col min="3" max="16384" width="9.140625" style="24"/>
  </cols>
  <sheetData>
    <row r="1" spans="1:2" x14ac:dyDescent="0.25">
      <c r="A1" s="23" t="s">
        <v>20</v>
      </c>
      <c r="B1" s="23" t="s">
        <v>7</v>
      </c>
    </row>
    <row r="2" spans="1:2" x14ac:dyDescent="0.25">
      <c r="A2" s="24">
        <v>147</v>
      </c>
      <c r="B2" s="24" t="s">
        <v>21</v>
      </c>
    </row>
    <row r="3" spans="1:2" x14ac:dyDescent="0.25">
      <c r="A3" s="24">
        <v>367</v>
      </c>
      <c r="B3" s="24" t="s">
        <v>22</v>
      </c>
    </row>
    <row r="4" spans="1:2" x14ac:dyDescent="0.25">
      <c r="A4" s="24">
        <v>300</v>
      </c>
      <c r="B4" s="24" t="s">
        <v>23</v>
      </c>
    </row>
    <row r="5" spans="1:2" x14ac:dyDescent="0.25">
      <c r="A5" s="24">
        <v>133</v>
      </c>
      <c r="B5" s="24" t="s">
        <v>24</v>
      </c>
    </row>
    <row r="6" spans="1:2" x14ac:dyDescent="0.25">
      <c r="A6" s="24">
        <v>138</v>
      </c>
      <c r="B6" s="24" t="s">
        <v>25</v>
      </c>
    </row>
    <row r="7" spans="1:2" x14ac:dyDescent="0.25">
      <c r="A7" s="24">
        <v>308</v>
      </c>
      <c r="B7" s="24" t="s">
        <v>26</v>
      </c>
    </row>
    <row r="8" spans="1:2" x14ac:dyDescent="0.25">
      <c r="A8" s="24">
        <v>135</v>
      </c>
      <c r="B8" s="24" t="s">
        <v>27</v>
      </c>
    </row>
    <row r="9" spans="1:2" x14ac:dyDescent="0.25">
      <c r="A9" s="24">
        <v>142</v>
      </c>
      <c r="B9" s="24" t="s">
        <v>28</v>
      </c>
    </row>
    <row r="10" spans="1:2" x14ac:dyDescent="0.25">
      <c r="A10" s="24">
        <v>143</v>
      </c>
      <c r="B10" s="24" t="s">
        <v>29</v>
      </c>
    </row>
    <row r="11" spans="1:2" x14ac:dyDescent="0.25">
      <c r="A11" s="24">
        <v>144</v>
      </c>
      <c r="B11" s="24" t="s">
        <v>30</v>
      </c>
    </row>
    <row r="12" spans="1:2" x14ac:dyDescent="0.25">
      <c r="A12" s="24">
        <v>134</v>
      </c>
      <c r="B12" s="24" t="s">
        <v>31</v>
      </c>
    </row>
    <row r="13" spans="1:2" x14ac:dyDescent="0.25">
      <c r="A13" s="24">
        <v>304</v>
      </c>
      <c r="B13" s="24" t="s">
        <v>32</v>
      </c>
    </row>
    <row r="14" spans="1:2" x14ac:dyDescent="0.25">
      <c r="A14" s="24">
        <v>132</v>
      </c>
      <c r="B14" s="24" t="s">
        <v>33</v>
      </c>
    </row>
    <row r="15" spans="1:2" x14ac:dyDescent="0.25">
      <c r="A15" s="24">
        <v>366</v>
      </c>
      <c r="B15" s="24" t="s">
        <v>34</v>
      </c>
    </row>
    <row r="16" spans="1:2" x14ac:dyDescent="0.25">
      <c r="A16" s="24">
        <v>139</v>
      </c>
      <c r="B16" s="24" t="s">
        <v>35</v>
      </c>
    </row>
    <row r="17" spans="1:2" x14ac:dyDescent="0.25">
      <c r="A17" s="24">
        <v>131</v>
      </c>
      <c r="B17" s="24" t="s">
        <v>36</v>
      </c>
    </row>
    <row r="18" spans="1:2" x14ac:dyDescent="0.25">
      <c r="A18" s="24">
        <v>137</v>
      </c>
      <c r="B18" s="24" t="s">
        <v>37</v>
      </c>
    </row>
    <row r="19" spans="1:2" x14ac:dyDescent="0.25">
      <c r="A19" s="24">
        <v>307</v>
      </c>
      <c r="B19" s="24" t="s">
        <v>38</v>
      </c>
    </row>
    <row r="20" spans="1:2" x14ac:dyDescent="0.25">
      <c r="A20" s="24">
        <v>149</v>
      </c>
      <c r="B20" s="24" t="s">
        <v>39</v>
      </c>
    </row>
    <row r="21" spans="1:2" x14ac:dyDescent="0.25">
      <c r="A21" s="24">
        <v>146</v>
      </c>
      <c r="B21" s="24" t="s">
        <v>40</v>
      </c>
    </row>
    <row r="22" spans="1:2" x14ac:dyDescent="0.25">
      <c r="A22" s="24">
        <v>136</v>
      </c>
      <c r="B22" s="24" t="s">
        <v>41</v>
      </c>
    </row>
    <row r="23" spans="1:2" x14ac:dyDescent="0.25">
      <c r="A23" s="24">
        <v>140</v>
      </c>
      <c r="B23" s="24" t="s">
        <v>42</v>
      </c>
    </row>
    <row r="24" spans="1:2" x14ac:dyDescent="0.25">
      <c r="A24" s="24">
        <v>305</v>
      </c>
      <c r="B24" s="24" t="s">
        <v>43</v>
      </c>
    </row>
    <row r="25" spans="1:2" x14ac:dyDescent="0.25">
      <c r="A25" s="24">
        <v>141</v>
      </c>
      <c r="B25" s="24" t="s">
        <v>44</v>
      </c>
    </row>
    <row r="26" spans="1:2" x14ac:dyDescent="0.25">
      <c r="A26" s="24">
        <v>145</v>
      </c>
      <c r="B26" s="24" t="s">
        <v>45</v>
      </c>
    </row>
    <row r="27" spans="1:2" x14ac:dyDescent="0.25">
      <c r="A27" s="24">
        <v>148</v>
      </c>
      <c r="B27" s="24" t="s">
        <v>46</v>
      </c>
    </row>
    <row r="28" spans="1:2" x14ac:dyDescent="0.25">
      <c r="A28" s="24">
        <v>301</v>
      </c>
      <c r="B28" s="24" t="s">
        <v>47</v>
      </c>
    </row>
    <row r="29" spans="1:2" x14ac:dyDescent="0.25">
      <c r="A29" s="24">
        <v>309</v>
      </c>
      <c r="B29" s="25" t="s">
        <v>48</v>
      </c>
    </row>
    <row r="30" spans="1:2" x14ac:dyDescent="0.25">
      <c r="A30" s="24">
        <v>306</v>
      </c>
      <c r="B30" s="24" t="s">
        <v>49</v>
      </c>
    </row>
    <row r="31" spans="1:2" x14ac:dyDescent="0.25">
      <c r="A31" s="24">
        <v>302</v>
      </c>
      <c r="B31" s="24" t="s">
        <v>50</v>
      </c>
    </row>
    <row r="32" spans="1:2" x14ac:dyDescent="0.25">
      <c r="A32" s="24">
        <v>303</v>
      </c>
      <c r="B32" s="24" t="s">
        <v>51</v>
      </c>
    </row>
    <row r="33" spans="1:2" x14ac:dyDescent="0.25">
      <c r="A33" s="24">
        <v>197</v>
      </c>
      <c r="B33" s="24" t="s">
        <v>52</v>
      </c>
    </row>
    <row r="34" spans="1:2" s="26" customFormat="1" x14ac:dyDescent="0.25">
      <c r="A34" s="26">
        <v>361</v>
      </c>
      <c r="B34" s="26" t="s">
        <v>53</v>
      </c>
    </row>
    <row r="35" spans="1:2" x14ac:dyDescent="0.25">
      <c r="A35" s="24">
        <v>151</v>
      </c>
      <c r="B35" s="24" t="s">
        <v>54</v>
      </c>
    </row>
    <row r="36" spans="1:2" x14ac:dyDescent="0.25">
      <c r="A36" s="24">
        <v>41</v>
      </c>
      <c r="B36" s="25" t="s">
        <v>105</v>
      </c>
    </row>
    <row r="37" spans="1:2" x14ac:dyDescent="0.25">
      <c r="A37" s="24">
        <v>92</v>
      </c>
      <c r="B37" s="24" t="s">
        <v>55</v>
      </c>
    </row>
    <row r="38" spans="1:2" x14ac:dyDescent="0.25">
      <c r="A38" s="24">
        <v>53</v>
      </c>
      <c r="B38" s="24" t="s">
        <v>56</v>
      </c>
    </row>
    <row r="39" spans="1:2" x14ac:dyDescent="0.25">
      <c r="A39" s="24">
        <v>71</v>
      </c>
      <c r="B39" s="25" t="s">
        <v>57</v>
      </c>
    </row>
    <row r="40" spans="1:2" s="26" customFormat="1" x14ac:dyDescent="0.25">
      <c r="A40" s="26">
        <v>310</v>
      </c>
      <c r="B40" s="27" t="s">
        <v>58</v>
      </c>
    </row>
    <row r="41" spans="1:2" x14ac:dyDescent="0.25">
      <c r="A41" s="24">
        <v>1</v>
      </c>
      <c r="B41" s="25" t="s">
        <v>59</v>
      </c>
    </row>
    <row r="42" spans="1:2" x14ac:dyDescent="0.25">
      <c r="A42" s="24">
        <v>121</v>
      </c>
      <c r="B42" s="25" t="s">
        <v>60</v>
      </c>
    </row>
    <row r="43" spans="1:2" x14ac:dyDescent="0.25">
      <c r="A43" s="24">
        <v>392</v>
      </c>
      <c r="B43" s="25" t="s">
        <v>61</v>
      </c>
    </row>
    <row r="44" spans="1:2" x14ac:dyDescent="0.25">
      <c r="A44" s="24">
        <v>113</v>
      </c>
      <c r="B44" s="25" t="s">
        <v>62</v>
      </c>
    </row>
    <row r="45" spans="1:2" x14ac:dyDescent="0.25">
      <c r="A45" s="24">
        <v>55</v>
      </c>
      <c r="B45" s="25" t="s">
        <v>63</v>
      </c>
    </row>
    <row r="46" spans="1:2" x14ac:dyDescent="0.25">
      <c r="A46" s="24">
        <v>98</v>
      </c>
      <c r="B46" s="25" t="s">
        <v>64</v>
      </c>
    </row>
    <row r="47" spans="1:2" x14ac:dyDescent="0.25">
      <c r="A47" s="24">
        <v>401</v>
      </c>
      <c r="B47" s="24" t="s">
        <v>65</v>
      </c>
    </row>
    <row r="48" spans="1:2" x14ac:dyDescent="0.25">
      <c r="A48" s="24">
        <v>72</v>
      </c>
      <c r="B48" s="24" t="s">
        <v>66</v>
      </c>
    </row>
    <row r="49" spans="1:2" x14ac:dyDescent="0.25">
      <c r="A49" s="24">
        <v>193</v>
      </c>
      <c r="B49" s="24" t="s">
        <v>67</v>
      </c>
    </row>
    <row r="50" spans="1:2" x14ac:dyDescent="0.25">
      <c r="A50" s="24">
        <v>64</v>
      </c>
      <c r="B50" s="24" t="s">
        <v>68</v>
      </c>
    </row>
    <row r="51" spans="1:2" x14ac:dyDescent="0.25">
      <c r="A51" s="24">
        <v>63</v>
      </c>
      <c r="B51" s="24" t="s">
        <v>69</v>
      </c>
    </row>
    <row r="52" spans="1:2" x14ac:dyDescent="0.25">
      <c r="A52" s="24">
        <v>196</v>
      </c>
      <c r="B52" s="24" t="s">
        <v>70</v>
      </c>
    </row>
    <row r="53" spans="1:2" x14ac:dyDescent="0.25">
      <c r="A53" s="24">
        <v>4002</v>
      </c>
      <c r="B53" s="25" t="s">
        <v>71</v>
      </c>
    </row>
    <row r="54" spans="1:2" x14ac:dyDescent="0.25">
      <c r="A54" s="24">
        <v>56</v>
      </c>
      <c r="B54" s="24" t="s">
        <v>72</v>
      </c>
    </row>
    <row r="55" spans="1:2" x14ac:dyDescent="0.25">
      <c r="A55" s="24">
        <v>391</v>
      </c>
      <c r="B55" s="24" t="s">
        <v>73</v>
      </c>
    </row>
    <row r="56" spans="1:2" x14ac:dyDescent="0.25">
      <c r="A56" s="24">
        <v>413</v>
      </c>
      <c r="B56" s="24" t="s">
        <v>74</v>
      </c>
    </row>
    <row r="57" spans="1:2" x14ac:dyDescent="0.25">
      <c r="A57" s="24">
        <v>195</v>
      </c>
      <c r="B57" s="24" t="s">
        <v>75</v>
      </c>
    </row>
    <row r="58" spans="1:2" x14ac:dyDescent="0.25">
      <c r="A58" s="24">
        <v>97</v>
      </c>
      <c r="B58" s="24" t="s">
        <v>76</v>
      </c>
    </row>
    <row r="59" spans="1:2" x14ac:dyDescent="0.25">
      <c r="A59" s="24">
        <v>112</v>
      </c>
      <c r="B59" s="24" t="s">
        <v>77</v>
      </c>
    </row>
    <row r="60" spans="1:2" x14ac:dyDescent="0.25">
      <c r="A60" s="24">
        <v>52</v>
      </c>
      <c r="B60" s="24" t="s">
        <v>78</v>
      </c>
    </row>
    <row r="61" spans="1:2" x14ac:dyDescent="0.25">
      <c r="A61" s="24">
        <v>20</v>
      </c>
      <c r="B61" s="24" t="s">
        <v>79</v>
      </c>
    </row>
    <row r="62" spans="1:2" x14ac:dyDescent="0.25">
      <c r="A62" s="24">
        <v>54</v>
      </c>
      <c r="B62" s="24" t="s">
        <v>80</v>
      </c>
    </row>
    <row r="63" spans="1:2" x14ac:dyDescent="0.25">
      <c r="A63" s="24">
        <v>15</v>
      </c>
      <c r="B63" s="24" t="s">
        <v>81</v>
      </c>
    </row>
    <row r="64" spans="1:2" x14ac:dyDescent="0.25">
      <c r="A64" s="24">
        <v>94</v>
      </c>
      <c r="B64" s="25" t="s">
        <v>82</v>
      </c>
    </row>
    <row r="65" spans="1:2" x14ac:dyDescent="0.25">
      <c r="A65" s="24">
        <v>95</v>
      </c>
      <c r="B65" s="24" t="s">
        <v>83</v>
      </c>
    </row>
    <row r="66" spans="1:2" x14ac:dyDescent="0.25">
      <c r="A66" s="24">
        <v>111</v>
      </c>
      <c r="B66" s="24" t="s">
        <v>84</v>
      </c>
    </row>
    <row r="67" spans="1:2" x14ac:dyDescent="0.25">
      <c r="A67" s="24">
        <v>2</v>
      </c>
      <c r="B67" s="24" t="s">
        <v>85</v>
      </c>
    </row>
    <row r="68" spans="1:2" x14ac:dyDescent="0.25">
      <c r="A68" s="24">
        <v>480</v>
      </c>
      <c r="B68" s="24" t="s">
        <v>86</v>
      </c>
    </row>
    <row r="69" spans="1:2" x14ac:dyDescent="0.25">
      <c r="A69" s="24">
        <v>14</v>
      </c>
      <c r="B69" s="24" t="s">
        <v>87</v>
      </c>
    </row>
    <row r="70" spans="1:2" x14ac:dyDescent="0.25">
      <c r="A70" s="24">
        <v>70</v>
      </c>
      <c r="B70" s="24" t="s">
        <v>88</v>
      </c>
    </row>
    <row r="71" spans="1:2" x14ac:dyDescent="0.25">
      <c r="A71" s="24">
        <v>394</v>
      </c>
      <c r="B71" s="24" t="s">
        <v>89</v>
      </c>
    </row>
    <row r="72" spans="1:2" x14ac:dyDescent="0.25">
      <c r="A72" s="24">
        <v>4000</v>
      </c>
      <c r="B72" s="25" t="s">
        <v>90</v>
      </c>
    </row>
    <row r="73" spans="1:2" x14ac:dyDescent="0.25">
      <c r="A73" s="24">
        <v>417</v>
      </c>
      <c r="B73" s="25" t="s">
        <v>114</v>
      </c>
    </row>
    <row r="74" spans="1:2" x14ac:dyDescent="0.25">
      <c r="A74" s="24">
        <v>150</v>
      </c>
      <c r="B74" s="25" t="s">
        <v>113</v>
      </c>
    </row>
    <row r="75" spans="1:2" x14ac:dyDescent="0.25">
      <c r="A75" s="24">
        <v>431</v>
      </c>
      <c r="B75" s="24" t="s">
        <v>92</v>
      </c>
    </row>
    <row r="76" spans="1:2" x14ac:dyDescent="0.25">
      <c r="A76" s="24">
        <v>370</v>
      </c>
      <c r="B76" s="25" t="s">
        <v>104</v>
      </c>
    </row>
    <row r="77" spans="1:2" x14ac:dyDescent="0.25">
      <c r="A77" s="24">
        <v>80</v>
      </c>
      <c r="B77" s="24" t="s">
        <v>93</v>
      </c>
    </row>
    <row r="78" spans="1:2" x14ac:dyDescent="0.25">
      <c r="A78" s="24">
        <v>40</v>
      </c>
      <c r="B78" s="25" t="s">
        <v>94</v>
      </c>
    </row>
    <row r="79" spans="1:2" x14ac:dyDescent="0.25">
      <c r="A79" s="24">
        <v>390</v>
      </c>
      <c r="B79" s="25" t="s">
        <v>95</v>
      </c>
    </row>
    <row r="80" spans="1:2" x14ac:dyDescent="0.25">
      <c r="A80" s="24">
        <v>400</v>
      </c>
      <c r="B80" s="24" t="s">
        <v>96</v>
      </c>
    </row>
    <row r="81" spans="1:2" x14ac:dyDescent="0.25">
      <c r="A81" s="24">
        <v>393</v>
      </c>
      <c r="B81" s="25" t="s">
        <v>97</v>
      </c>
    </row>
    <row r="82" spans="1:2" x14ac:dyDescent="0.25">
      <c r="A82" s="24">
        <v>90</v>
      </c>
      <c r="B82" s="24" t="s">
        <v>98</v>
      </c>
    </row>
    <row r="83" spans="1:2" x14ac:dyDescent="0.25">
      <c r="A83" s="24">
        <v>410</v>
      </c>
      <c r="B83" s="25" t="s">
        <v>99</v>
      </c>
    </row>
    <row r="84" spans="1:2" x14ac:dyDescent="0.25">
      <c r="A84" s="24">
        <v>60</v>
      </c>
      <c r="B84" s="25" t="s">
        <v>100</v>
      </c>
    </row>
    <row r="85" spans="1:2" x14ac:dyDescent="0.25">
      <c r="A85" s="24">
        <v>220</v>
      </c>
      <c r="B85" s="25" t="s">
        <v>101</v>
      </c>
    </row>
    <row r="86" spans="1:2" x14ac:dyDescent="0.25">
      <c r="A86" s="24">
        <v>110</v>
      </c>
      <c r="B86" s="24" t="s">
        <v>102</v>
      </c>
    </row>
    <row r="87" spans="1:2" x14ac:dyDescent="0.25">
      <c r="A87" s="24">
        <v>50</v>
      </c>
      <c r="B87" s="25" t="s">
        <v>103</v>
      </c>
    </row>
  </sheetData>
  <sheetProtection algorithmName="SHA-512" hashValue="57MRCvAscDa3XyiMHNmaI04mvpT5AnwlJDlJN1jdO8f1vPTI53TGiFAlSjVCroaXykAF3hlQ3rTWBF1ZVo4elg==" saltValue="HH9U3LvvyD5pz/ZoL2TH6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30.26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Paulo Roberto Ramos da Silva</cp:lastModifiedBy>
  <dcterms:created xsi:type="dcterms:W3CDTF">2018-04-19T12:36:57Z</dcterms:created>
  <dcterms:modified xsi:type="dcterms:W3CDTF">2018-07-23T13:27:59Z</dcterms:modified>
</cp:coreProperties>
</file>