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06 - Frutas p animais - proc. 00219-2019\Docs. HESK\"/>
    </mc:Choice>
  </mc:AlternateContent>
  <bookViews>
    <workbookView xWindow="0" yWindow="0" windowWidth="24000" windowHeight="9000" firstSheet="2" activeTab="2"/>
  </bookViews>
  <sheets>
    <sheet name="Planilha1" sheetId="4" state="hidden" r:id="rId1"/>
    <sheet name="Base de Dados 30.16 e 52.42" sheetId="1" state="hidden" r:id="rId2"/>
    <sheet name="Respostas Órgãos" sheetId="2" r:id="rId3"/>
    <sheet name="CÓDIGO DOS ÓRGÃOS" sheetId="3" r:id="rId4"/>
  </sheets>
  <definedNames>
    <definedName name="_xlnm._FilterDatabase" localSheetId="1" hidden="1">'Base de Dados 30.16 e 52.42'!$A$1:$I$31</definedName>
    <definedName name="_xlnm._FilterDatabase" localSheetId="0" hidden="1">Planilha1!$A$1:$F$31</definedName>
    <definedName name="_xlnm.Print_Titles" localSheetId="2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N4" i="2" l="1"/>
  <c r="K4" i="2"/>
  <c r="J15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7" i="2"/>
  <c r="A18" i="2" l="1"/>
  <c r="C18" i="2"/>
  <c r="D18" i="2"/>
  <c r="E18" i="2"/>
  <c r="A19" i="2"/>
  <c r="C19" i="2"/>
  <c r="D19" i="2"/>
  <c r="E19" i="2"/>
  <c r="A20" i="2"/>
  <c r="C20" i="2"/>
  <c r="D20" i="2"/>
  <c r="E20" i="2"/>
  <c r="A21" i="2"/>
  <c r="C21" i="2"/>
  <c r="D21" i="2"/>
  <c r="E21" i="2"/>
  <c r="A22" i="2"/>
  <c r="C22" i="2"/>
  <c r="D22" i="2"/>
  <c r="E22" i="2"/>
  <c r="A23" i="2"/>
  <c r="C23" i="2"/>
  <c r="D23" i="2"/>
  <c r="E23" i="2"/>
  <c r="A24" i="2"/>
  <c r="C24" i="2"/>
  <c r="D24" i="2"/>
  <c r="E24" i="2"/>
  <c r="A25" i="2"/>
  <c r="C25" i="2"/>
  <c r="D25" i="2"/>
  <c r="E25" i="2"/>
  <c r="A26" i="2"/>
  <c r="C26" i="2"/>
  <c r="D26" i="2"/>
  <c r="E26" i="2"/>
  <c r="A27" i="2"/>
  <c r="C27" i="2"/>
  <c r="D27" i="2"/>
  <c r="E27" i="2"/>
  <c r="A28" i="2"/>
  <c r="C28" i="2"/>
  <c r="D28" i="2"/>
  <c r="E28" i="2"/>
  <c r="A29" i="2"/>
  <c r="C29" i="2"/>
  <c r="D29" i="2"/>
  <c r="E29" i="2"/>
  <c r="A30" i="2"/>
  <c r="C30" i="2"/>
  <c r="D30" i="2"/>
  <c r="E30" i="2"/>
  <c r="A31" i="2"/>
  <c r="C31" i="2"/>
  <c r="D31" i="2"/>
  <c r="E31" i="2"/>
  <c r="A32" i="2"/>
  <c r="C32" i="2"/>
  <c r="D32" i="2"/>
  <c r="E32" i="2"/>
  <c r="A33" i="2"/>
  <c r="C33" i="2"/>
  <c r="D33" i="2"/>
  <c r="E33" i="2"/>
  <c r="A34" i="2"/>
  <c r="C34" i="2"/>
  <c r="D34" i="2"/>
  <c r="E34" i="2"/>
  <c r="A35" i="2"/>
  <c r="C35" i="2"/>
  <c r="D35" i="2"/>
  <c r="E35" i="2"/>
  <c r="A36" i="2"/>
  <c r="C36" i="2"/>
  <c r="D36" i="2"/>
  <c r="E36" i="2"/>
  <c r="J9" i="2" l="1"/>
  <c r="J10" i="2"/>
  <c r="J11" i="2"/>
  <c r="J12" i="2"/>
  <c r="J13" i="2"/>
  <c r="J14" i="2"/>
  <c r="J24" i="2"/>
  <c r="J25" i="2"/>
  <c r="J27" i="2"/>
  <c r="J26" i="2"/>
  <c r="J28" i="2"/>
  <c r="J31" i="2"/>
  <c r="J29" i="2"/>
  <c r="J30" i="2"/>
  <c r="J32" i="2"/>
  <c r="J33" i="2"/>
  <c r="J18" i="2"/>
  <c r="J19" i="2"/>
  <c r="J20" i="2"/>
  <c r="J16" i="2"/>
  <c r="J17" i="2"/>
  <c r="J21" i="2"/>
  <c r="J22" i="2"/>
  <c r="J23" i="2"/>
  <c r="J7" i="2"/>
  <c r="J36" i="2"/>
  <c r="J34" i="2"/>
  <c r="J35" i="2"/>
  <c r="J8" i="2"/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E8" i="2" l="1"/>
  <c r="E9" i="2"/>
  <c r="E10" i="2"/>
  <c r="E11" i="2"/>
  <c r="E12" i="2"/>
  <c r="E13" i="2"/>
  <c r="E14" i="2"/>
  <c r="E15" i="2"/>
  <c r="E16" i="2"/>
  <c r="E17" i="2"/>
  <c r="E7" i="2"/>
  <c r="D11" i="2" l="1"/>
  <c r="D12" i="2"/>
  <c r="D13" i="2"/>
  <c r="D14" i="2"/>
  <c r="D15" i="2"/>
  <c r="D16" i="2"/>
  <c r="D17" i="2"/>
  <c r="C11" i="2"/>
  <c r="C12" i="2"/>
  <c r="C13" i="2"/>
  <c r="C14" i="2"/>
  <c r="C15" i="2"/>
  <c r="C16" i="2"/>
  <c r="C17" i="2"/>
  <c r="A11" i="2"/>
  <c r="A12" i="2"/>
  <c r="A13" i="2"/>
  <c r="A14" i="2"/>
  <c r="A15" i="2"/>
  <c r="A16" i="2"/>
  <c r="A17" i="2"/>
  <c r="D9" i="2" l="1"/>
  <c r="D10" i="2"/>
  <c r="C8" i="2"/>
  <c r="C9" i="2"/>
  <c r="C10" i="2"/>
  <c r="A8" i="2"/>
  <c r="A9" i="2"/>
  <c r="A10" i="2"/>
  <c r="B2" i="1" l="1"/>
  <c r="B3" i="1"/>
  <c r="B4" i="1"/>
  <c r="B5" i="1"/>
  <c r="B6" i="1"/>
  <c r="B7" i="1"/>
  <c r="B8" i="1"/>
  <c r="B9" i="1"/>
  <c r="B10" i="1"/>
  <c r="B11" i="1"/>
  <c r="B12" i="1"/>
  <c r="L8" i="2" l="1"/>
  <c r="L12" i="2"/>
  <c r="L16" i="2"/>
  <c r="L20" i="2"/>
  <c r="L24" i="2"/>
  <c r="L28" i="2"/>
  <c r="L32" i="2"/>
  <c r="L36" i="2"/>
  <c r="L9" i="2"/>
  <c r="L13" i="2"/>
  <c r="L17" i="2"/>
  <c r="L21" i="2"/>
  <c r="L25" i="2"/>
  <c r="L29" i="2"/>
  <c r="L33" i="2"/>
  <c r="L10" i="2"/>
  <c r="L14" i="2"/>
  <c r="L18" i="2"/>
  <c r="L22" i="2"/>
  <c r="L26" i="2"/>
  <c r="L30" i="2"/>
  <c r="L34" i="2"/>
  <c r="L7" i="2"/>
  <c r="L11" i="2"/>
  <c r="L15" i="2"/>
  <c r="L19" i="2"/>
  <c r="L23" i="2"/>
  <c r="L27" i="2"/>
  <c r="L31" i="2"/>
  <c r="L35" i="2"/>
  <c r="C7" i="2"/>
  <c r="J4" i="2"/>
  <c r="D7" i="2"/>
  <c r="A7" i="2"/>
  <c r="B26" i="2" l="1"/>
  <c r="B30" i="2"/>
  <c r="B19" i="2"/>
  <c r="B23" i="2"/>
  <c r="B27" i="2"/>
  <c r="B31" i="2"/>
  <c r="B35" i="2"/>
  <c r="B20" i="2"/>
  <c r="B24" i="2"/>
  <c r="B28" i="2"/>
  <c r="B32" i="2"/>
  <c r="B36" i="2"/>
  <c r="B21" i="2"/>
  <c r="B25" i="2"/>
  <c r="B29" i="2"/>
  <c r="B33" i="2"/>
  <c r="B18" i="2"/>
  <c r="B22" i="2"/>
  <c r="B34" i="2"/>
  <c r="N20" i="2"/>
  <c r="O20" i="2"/>
  <c r="N34" i="2"/>
  <c r="O34" i="2"/>
  <c r="N22" i="2"/>
  <c r="O22" i="2"/>
  <c r="N15" i="2"/>
  <c r="O15" i="2"/>
  <c r="N30" i="2"/>
  <c r="O30" i="2"/>
  <c r="N36" i="2"/>
  <c r="O36" i="2"/>
  <c r="N29" i="2"/>
  <c r="O29" i="2"/>
  <c r="N7" i="2"/>
  <c r="O7" i="2"/>
  <c r="N17" i="2"/>
  <c r="O17" i="2"/>
  <c r="N19" i="2"/>
  <c r="O19" i="2"/>
  <c r="N33" i="2"/>
  <c r="O33" i="2"/>
  <c r="N31" i="2"/>
  <c r="O31" i="2"/>
  <c r="N21" i="2"/>
  <c r="O21" i="2"/>
  <c r="N35" i="2"/>
  <c r="O35" i="2"/>
  <c r="N23" i="2"/>
  <c r="O23" i="2"/>
  <c r="N16" i="2"/>
  <c r="O16" i="2"/>
  <c r="N18" i="2"/>
  <c r="O18" i="2"/>
  <c r="N32" i="2"/>
  <c r="O32" i="2"/>
  <c r="N28" i="2"/>
  <c r="O28" i="2"/>
  <c r="O27" i="2"/>
  <c r="N27" i="2"/>
  <c r="O12" i="2"/>
  <c r="N12" i="2"/>
  <c r="O13" i="2"/>
  <c r="N13" i="2"/>
  <c r="O10" i="2"/>
  <c r="N10" i="2"/>
  <c r="O26" i="2"/>
  <c r="N26" i="2"/>
  <c r="O14" i="2"/>
  <c r="N14" i="2"/>
  <c r="O25" i="2"/>
  <c r="N25" i="2"/>
  <c r="N24" i="2"/>
  <c r="O24" i="2"/>
  <c r="N11" i="2"/>
  <c r="O11" i="2"/>
  <c r="B13" i="2"/>
  <c r="B17" i="2"/>
  <c r="B14" i="2"/>
  <c r="B11" i="2"/>
  <c r="B15" i="2"/>
  <c r="B12" i="2"/>
  <c r="B16" i="2"/>
  <c r="B10" i="2"/>
  <c r="B8" i="2"/>
  <c r="B9" i="2"/>
  <c r="O8" i="2"/>
  <c r="B7" i="2"/>
  <c r="N8" i="2" l="1"/>
  <c r="D8" i="2"/>
  <c r="O9" i="2"/>
  <c r="N9" i="2" l="1"/>
</calcChain>
</file>

<file path=xl/sharedStrings.xml><?xml version="1.0" encoding="utf-8"?>
<sst xmlns="http://schemas.openxmlformats.org/spreadsheetml/2006/main" count="409" uniqueCount="229">
  <si>
    <t>Cod_UO</t>
  </si>
  <si>
    <t>Tipo</t>
  </si>
  <si>
    <t>Descrição do Material</t>
  </si>
  <si>
    <t>Cód. SICOP</t>
  </si>
  <si>
    <t>Des. Órgão SICOP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</si>
  <si>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</si>
  <si>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</si>
  <si>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</si>
  <si>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</si>
  <si>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</si>
  <si>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</si>
  <si>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</si>
  <si>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</si>
  <si>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</si>
  <si>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</si>
  <si>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</si>
  <si>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</si>
  <si>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</si>
  <si>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</si>
  <si>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</si>
  <si>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</si>
  <si>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</si>
  <si>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</si>
  <si>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</si>
  <si>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</si>
  <si>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</si>
  <si>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</si>
  <si>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</si>
  <si>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</si>
  <si>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</si>
  <si>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</si>
  <si>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</si>
  <si>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</si>
  <si>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</si>
  <si>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</si>
  <si>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</si>
  <si>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</si>
  <si>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</si>
  <si>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</si>
  <si>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</si>
  <si>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</si>
  <si>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</si>
  <si>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</si>
  <si>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</si>
  <si>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</si>
  <si>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</si>
  <si>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</si>
  <si>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</si>
  <si>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</si>
  <si>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</si>
  <si>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</si>
  <si>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</si>
  <si>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</si>
  <si>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</si>
  <si>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</si>
  <si>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</si>
  <si>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</si>
  <si>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</si>
  <si>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</si>
  <si>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</si>
  <si>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</si>
  <si>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</si>
  <si>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</si>
  <si>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</si>
  <si>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</si>
  <si>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</si>
  <si>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</si>
  <si>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</si>
  <si>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</si>
  <si>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</si>
  <si>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</si>
  <si>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</si>
  <si>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</si>
  <si>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</si>
  <si>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</si>
  <si>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</si>
  <si>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</si>
  <si>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</si>
  <si>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</si>
  <si>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</si>
  <si>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</si>
  <si>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</si>
  <si>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</si>
  <si>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</si>
  <si>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</si>
  <si>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</si>
  <si>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</si>
  <si>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</si>
  <si>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</si>
  <si>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</si>
  <si>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</si>
  <si>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</si>
  <si>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</si>
  <si>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</si>
  <si>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</si>
  <si>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</si>
  <si>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</si>
  <si>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</si>
  <si>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</si>
  <si>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</si>
  <si>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</si>
  <si>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</si>
  <si>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</si>
  <si>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</si>
  <si>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</si>
  <si>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</si>
  <si>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</si>
  <si>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</si>
  <si>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</si>
  <si>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</si>
  <si>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</si>
  <si>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</si>
  <si>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</si>
  <si>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</si>
  <si>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</si>
  <si>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</si>
  <si>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</si>
  <si>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</si>
  <si>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</si>
  <si>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</si>
  <si>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</si>
  <si>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</si>
  <si>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</si>
  <si>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</si>
  <si>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SODF - Secretaria de Estado de Obras e Infraestrutura do Distrito Federal</t>
  </si>
  <si>
    <t>SEAC - Secretaria de Estado de Atendimento Comunitário</t>
  </si>
  <si>
    <t>PLS Nº 0036/2019 e 0037/2019</t>
  </si>
  <si>
    <t>PROC. SEI Nº 00040-00013579/2019-40</t>
  </si>
  <si>
    <t>SECEC - Secretaria de Estado de Cultura e Economia Criativa do Distrito Federal</t>
  </si>
  <si>
    <t>Item</t>
  </si>
  <si>
    <t>Código Compras.net</t>
  </si>
  <si>
    <t>Código e-Compras</t>
  </si>
  <si>
    <t>Descrição e-Compras</t>
  </si>
  <si>
    <t>3.3.90.30.06.01.0145.000018-01</t>
  </si>
  <si>
    <t>FRUTA,Tipo: Abacaxi pérola, médio, Unidade De Fornecimento: Quilograma.</t>
  </si>
  <si>
    <t>Quilograma</t>
  </si>
  <si>
    <t>3.3.90.30.06.01.0146.000002-01</t>
  </si>
  <si>
    <t>LEGUMES,Tipo: Abóbora moranga, Unidade De Fornecimento: Quilogram</t>
  </si>
  <si>
    <t>3.3.90.30.06.01.0147.000001-01</t>
  </si>
  <si>
    <t>VERDURA,Tipo: Almeirão, Unidade De Fornecimento: Quilograma.</t>
  </si>
  <si>
    <t>3.3.90.30.06.01.0145.000003-01</t>
  </si>
  <si>
    <t>FRUTA,Tipo: Banana nanica, Unidade De Fornecimento: Quilograma.</t>
  </si>
  <si>
    <t>3.3.90.30.06.01.0145.000004-01</t>
  </si>
  <si>
    <t>FRUTA,Tipo: Banana prata, Unidade De Fornecimento: Quilograma.</t>
  </si>
  <si>
    <t>3.3.90.30.06.01.0146.000003-01</t>
  </si>
  <si>
    <t>LEGUMES,Tipo: Batata doce, Unidade De Fornecimento: Quilograma.</t>
  </si>
  <si>
    <t>3.3.90.30.06.01.0146.000004-01</t>
  </si>
  <si>
    <t>LEGUMES,Tipo: Beterraba, Unidade De Fornecimento: Quilograma.</t>
  </si>
  <si>
    <t>3.3.90.30.06.01.0145.000020-01</t>
  </si>
  <si>
    <t>FRUTA,Tipo: Castanha do pará, Unidade De Fornecimento: Embalagem com 500 gramas.</t>
  </si>
  <si>
    <t>Embalagem</t>
  </si>
  <si>
    <t>3.3.90.30.06.01.0145.000021-01</t>
  </si>
  <si>
    <t>FRUTA,Tipo: Castanha de caju, Unidade De Fornecimento: Quilograma.</t>
  </si>
  <si>
    <t>3.3.90.30.06.01.0146.000006-01</t>
  </si>
  <si>
    <t>LEGUMES,Tipo: Cenoura extra, Unidade De Fornecimento: Quilograma. </t>
  </si>
  <si>
    <t>3.3.90.30.06.01.0145.000006-01</t>
  </si>
  <si>
    <t>FRUTA,Tipo: Côco seco, Unidade De Fornecimento: Quilograma.</t>
  </si>
  <si>
    <t>3.3.90.30.06.01.0145.000007-01</t>
  </si>
  <si>
    <t>FRUTA,Tipo: Côco verde, Unidade De Fornecimento: Quilograma.</t>
  </si>
  <si>
    <t>3.3.90.30.06.01.0147.000002-01</t>
  </si>
  <si>
    <t>VERDURA,Tipo: Chicória, Unidade De Fornecimento: Quilograma.</t>
  </si>
  <si>
    <t>3.3.90.30.06.01.0147.000003-01</t>
  </si>
  <si>
    <t>VERDURA,Tipo: Couve manteiga, Unidade De Fornecimento: Quilograma.</t>
  </si>
  <si>
    <t>3.3.90.30.06.01.0147.000004-01</t>
  </si>
  <si>
    <t>VERDURA,Tipo: Espinafre, Unidade De Fornecimento: Quilograma.</t>
  </si>
  <si>
    <t>3.3.90.30.06.01.0145.000008-01</t>
  </si>
  <si>
    <t>FRUTA,Tipo: Goiaba extra, Unidade De Fornecimento: Quilograma.</t>
  </si>
  <si>
    <t>3.3.90.30.06.01.0146.000007-01</t>
  </si>
  <si>
    <t>LEGUMES,Tipo: Jiló, Unidade De Fornecimento: Quilograma.</t>
  </si>
  <si>
    <t>3.3.90.30.06.01.0145.000009-01</t>
  </si>
  <si>
    <t>FRUTA,Tipo: Laranja pêra, Unidade De Fornecimento: Quilograma.</t>
  </si>
  <si>
    <t>3.3.90.30.06.01.0145.000022-01</t>
  </si>
  <si>
    <t>FRUTA,Tipo: Laranja lima, Unidade De Fornecimento: Quilograma.</t>
  </si>
  <si>
    <t>3.3.90.30.06.01.0145.000023-01</t>
  </si>
  <si>
    <t>FRUTA,Tipo: Maçã fuji, Unidade De Fornecimento: Quilograma.</t>
  </si>
  <si>
    <t>3.3.90.30.06.01.0145.000011-01</t>
  </si>
  <si>
    <t>FRUTA,Tipo: Mamão formosa, Unidade De Fornecimento: Quilograma.</t>
  </si>
  <si>
    <t>3.3.90.30.06.01.0145.000014-01</t>
  </si>
  <si>
    <t>FRUTA,Tipo: Melancia extra, Unidade De Fornecimento: Quilograma.</t>
  </si>
  <si>
    <t>3.3.90.30.06.01.0145.000015-01</t>
  </si>
  <si>
    <t>FRUTA,Tipo: Melão amarelo, Unidade De Fornecimento: Quilograma.</t>
  </si>
  <si>
    <t>3.3.90.30.06.01.0146.000008-01</t>
  </si>
  <si>
    <t>LEGUMES,Tipo: Mandioca extra, Unidade De Fornecimento: Quilograma.</t>
  </si>
  <si>
    <t>3.3.90.30.06.01.0146.000009-01</t>
  </si>
  <si>
    <t>LEGUMES,Tipo: Milho verde, em espiga. com casca, Unidade De Fornecimento: Quilograma.</t>
  </si>
  <si>
    <t>3.3.90.30.06.01.0147.000005-01</t>
  </si>
  <si>
    <t>VERDURA,Tipo: Pepino, Unidade De Fornecimento: Quilograma.</t>
  </si>
  <si>
    <t>3.3.90.30.06.01.0146.000011-01</t>
  </si>
  <si>
    <t>LEGUMES,Tipo: Tomate extra, Unidade De Fornecimento: Quilograma.</t>
  </si>
  <si>
    <t>3.3.90.30.06.01.0145.000017-01</t>
  </si>
  <si>
    <t>FRUTA,Tipo: Uva niágara, Unidade De Fornecimento: Quilograma.</t>
  </si>
  <si>
    <t>3.3.90.30.06.01.0145.000026-01</t>
  </si>
  <si>
    <t>FRUTA,Tipo: Uva passas sem caroço escura, Unidade De Fornecimento: Pacote de 01 kg.</t>
  </si>
  <si>
    <t>Pacote</t>
  </si>
  <si>
    <t>3.3.90.30.06.01.0146.000013-01</t>
  </si>
  <si>
    <t>LEGUMES,Tipo: Vagem comum, Unidade De Fornecimento: Quilograma</t>
  </si>
  <si>
    <t>Registrado TR</t>
  </si>
  <si>
    <t>Registrado tR</t>
  </si>
  <si>
    <t>Abacaxi pérola</t>
  </si>
  <si>
    <t>Abóbora moranga</t>
  </si>
  <si>
    <t>Almeirão</t>
  </si>
  <si>
    <t>Banana Nanica</t>
  </si>
  <si>
    <t>Banana Prata</t>
  </si>
  <si>
    <t>Batata doce</t>
  </si>
  <si>
    <t>Beterraba</t>
  </si>
  <si>
    <t>Castanha do Pará</t>
  </si>
  <si>
    <t>Castada de cajú</t>
  </si>
  <si>
    <t>Cenoura extra</t>
  </si>
  <si>
    <t>Côco seco</t>
  </si>
  <si>
    <t>Côco verde</t>
  </si>
  <si>
    <t>Chicória</t>
  </si>
  <si>
    <t>Couve manteiga</t>
  </si>
  <si>
    <t>Espinafre</t>
  </si>
  <si>
    <t>Goiaba extra</t>
  </si>
  <si>
    <t>Jiló</t>
  </si>
  <si>
    <t>Laranja pêra</t>
  </si>
  <si>
    <t>Laranja lima</t>
  </si>
  <si>
    <t>Maçã fuji</t>
  </si>
  <si>
    <t>Mamão formosa</t>
  </si>
  <si>
    <t>Melancia extra</t>
  </si>
  <si>
    <t>Melão amarelo</t>
  </si>
  <si>
    <t>Mandioca extra</t>
  </si>
  <si>
    <t>Milho verde</t>
  </si>
  <si>
    <t>Pepino</t>
  </si>
  <si>
    <t>Tomate extra</t>
  </si>
  <si>
    <t>Uva niágara</t>
  </si>
  <si>
    <t>Uva passa</t>
  </si>
  <si>
    <t>Vagem</t>
  </si>
  <si>
    <t>Qtd.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</si>
</sst>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 wrapText="1"/>
    </xf>
    <xf numFmtId="3" fontId="0" fillId="6" borderId="0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0" fillId="6" borderId="0" xfId="0" applyNumberFormat="1" applyFill="1" applyBorder="1" applyAlignment="1" applyProtection="1">
      <alignment horizontal="center" vertical="center"/>
    </xf>
    <xf numFmtId="9" fontId="0" fillId="6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D28" sqref="D28"/>
    </sheetView>
  </sheetViews>
  <sheetFormatPr defaultRowHeight="15" x14ac:dyDescent="0.25"/>
  <cols>
    <col min="2" max="2" width="19.7109375" customWidth="1"/>
    <col min="3" max="3" width="33" customWidth="1"/>
    <col min="4" max="4" width="52" style="56" customWidth="1"/>
    <col min="5" max="5" width="18.28515625" customWidth="1"/>
  </cols>
  <sheetData>
    <row r="1" spans="1:6" ht="31.5" x14ac:dyDescent="0.25">
      <c r="A1" s="33" t="s">
        <v>129</v>
      </c>
      <c r="B1" s="33" t="s">
        <v>130</v>
      </c>
      <c r="C1" s="33" t="s">
        <v>131</v>
      </c>
      <c r="D1" s="33" t="s">
        <v>132</v>
      </c>
      <c r="E1" s="33" t="s">
        <v>60</v>
      </c>
      <c r="F1" s="33" t="s">
        <v>228</v>
      </c>
    </row>
    <row r="2" spans="1:6" ht="31.5" x14ac:dyDescent="0.25">
      <c r="A2" s="36">
        <v>1</v>
      </c>
      <c r="B2" s="36">
        <v>224397</v>
      </c>
      <c r="C2" s="36" t="s">
        <v>133</v>
      </c>
      <c r="D2" s="28" t="s">
        <v>134</v>
      </c>
      <c r="E2" s="36" t="s">
        <v>135</v>
      </c>
      <c r="F2" s="36">
        <v>450</v>
      </c>
    </row>
    <row r="3" spans="1:6" ht="31.5" x14ac:dyDescent="0.25">
      <c r="A3" s="36">
        <v>2</v>
      </c>
      <c r="B3" s="36">
        <v>228716</v>
      </c>
      <c r="C3" s="36" t="s">
        <v>136</v>
      </c>
      <c r="D3" s="28" t="s">
        <v>137</v>
      </c>
      <c r="E3" s="36" t="s">
        <v>135</v>
      </c>
      <c r="F3" s="36">
        <v>24300</v>
      </c>
    </row>
    <row r="4" spans="1:6" ht="31.5" x14ac:dyDescent="0.25">
      <c r="A4" s="36">
        <v>3</v>
      </c>
      <c r="B4" s="36">
        <v>413744</v>
      </c>
      <c r="C4" s="36" t="s">
        <v>138</v>
      </c>
      <c r="D4" s="28" t="s">
        <v>139</v>
      </c>
      <c r="E4" s="36" t="s">
        <v>135</v>
      </c>
      <c r="F4" s="36">
        <v>1800</v>
      </c>
    </row>
    <row r="5" spans="1:6" ht="31.5" x14ac:dyDescent="0.25">
      <c r="A5" s="36">
        <v>4</v>
      </c>
      <c r="B5" s="36">
        <v>224406</v>
      </c>
      <c r="C5" s="36" t="s">
        <v>140</v>
      </c>
      <c r="D5" s="28" t="s">
        <v>141</v>
      </c>
      <c r="E5" s="36" t="s">
        <v>135</v>
      </c>
      <c r="F5" s="36">
        <v>18000</v>
      </c>
    </row>
    <row r="6" spans="1:6" ht="31.5" x14ac:dyDescent="0.25">
      <c r="A6" s="36">
        <v>5</v>
      </c>
      <c r="B6" s="36">
        <v>224404</v>
      </c>
      <c r="C6" s="36" t="s">
        <v>142</v>
      </c>
      <c r="D6" s="28" t="s">
        <v>143</v>
      </c>
      <c r="E6" s="36" t="s">
        <v>135</v>
      </c>
      <c r="F6" s="36">
        <v>6000</v>
      </c>
    </row>
    <row r="7" spans="1:6" ht="31.5" x14ac:dyDescent="0.25">
      <c r="A7" s="36">
        <v>6</v>
      </c>
      <c r="B7" s="36">
        <v>226259</v>
      </c>
      <c r="C7" s="36" t="s">
        <v>144</v>
      </c>
      <c r="D7" s="28" t="s">
        <v>145</v>
      </c>
      <c r="E7" s="36" t="s">
        <v>135</v>
      </c>
      <c r="F7" s="36">
        <v>7200</v>
      </c>
    </row>
    <row r="8" spans="1:6" ht="31.5" x14ac:dyDescent="0.25">
      <c r="A8" s="36">
        <v>7</v>
      </c>
      <c r="B8" s="36">
        <v>226261</v>
      </c>
      <c r="C8" s="36" t="s">
        <v>146</v>
      </c>
      <c r="D8" s="28" t="s">
        <v>147</v>
      </c>
      <c r="E8" s="36" t="s">
        <v>135</v>
      </c>
      <c r="F8" s="36">
        <v>1200</v>
      </c>
    </row>
    <row r="9" spans="1:6" ht="31.5" x14ac:dyDescent="0.25">
      <c r="A9" s="36">
        <v>8</v>
      </c>
      <c r="B9" s="36">
        <v>75582</v>
      </c>
      <c r="C9" s="36" t="s">
        <v>148</v>
      </c>
      <c r="D9" s="28" t="s">
        <v>149</v>
      </c>
      <c r="E9" s="36" t="s">
        <v>150</v>
      </c>
      <c r="F9" s="36">
        <v>15</v>
      </c>
    </row>
    <row r="10" spans="1:6" ht="31.5" x14ac:dyDescent="0.25">
      <c r="A10" s="36">
        <v>9</v>
      </c>
      <c r="B10" s="36">
        <v>75582</v>
      </c>
      <c r="C10" s="36" t="s">
        <v>151</v>
      </c>
      <c r="D10" s="28" t="s">
        <v>152</v>
      </c>
      <c r="E10" s="36" t="s">
        <v>135</v>
      </c>
      <c r="F10" s="36">
        <v>15</v>
      </c>
    </row>
    <row r="11" spans="1:6" ht="31.5" x14ac:dyDescent="0.25">
      <c r="A11" s="36">
        <v>10</v>
      </c>
      <c r="B11" s="36">
        <v>279322</v>
      </c>
      <c r="C11" s="36" t="s">
        <v>153</v>
      </c>
      <c r="D11" s="28" t="s">
        <v>154</v>
      </c>
      <c r="E11" s="36" t="s">
        <v>135</v>
      </c>
      <c r="F11" s="36">
        <v>26000</v>
      </c>
    </row>
    <row r="12" spans="1:6" ht="31.5" x14ac:dyDescent="0.25">
      <c r="A12" s="36">
        <v>11</v>
      </c>
      <c r="B12" s="36">
        <v>373192</v>
      </c>
      <c r="C12" s="36" t="s">
        <v>155</v>
      </c>
      <c r="D12" s="28" t="s">
        <v>156</v>
      </c>
      <c r="E12" s="36" t="s">
        <v>135</v>
      </c>
      <c r="F12" s="36">
        <v>450</v>
      </c>
    </row>
    <row r="13" spans="1:6" ht="31.5" x14ac:dyDescent="0.25">
      <c r="A13" s="36">
        <v>12</v>
      </c>
      <c r="B13" s="36">
        <v>250001</v>
      </c>
      <c r="C13" s="36" t="s">
        <v>157</v>
      </c>
      <c r="D13" s="28" t="s">
        <v>158</v>
      </c>
      <c r="E13" s="36" t="s">
        <v>135</v>
      </c>
      <c r="F13" s="36">
        <v>450</v>
      </c>
    </row>
    <row r="14" spans="1:6" ht="31.5" x14ac:dyDescent="0.25">
      <c r="A14" s="36">
        <v>13</v>
      </c>
      <c r="B14" s="36">
        <v>226232</v>
      </c>
      <c r="C14" s="36" t="s">
        <v>159</v>
      </c>
      <c r="D14" s="28" t="s">
        <v>160</v>
      </c>
      <c r="E14" s="36" t="s">
        <v>135</v>
      </c>
      <c r="F14" s="36">
        <v>3600</v>
      </c>
    </row>
    <row r="15" spans="1:6" ht="31.5" x14ac:dyDescent="0.25">
      <c r="A15" s="36">
        <v>14</v>
      </c>
      <c r="B15" s="36">
        <v>256113</v>
      </c>
      <c r="C15" s="36" t="s">
        <v>161</v>
      </c>
      <c r="D15" s="28" t="s">
        <v>162</v>
      </c>
      <c r="E15" s="36" t="s">
        <v>135</v>
      </c>
      <c r="F15" s="36">
        <v>2250</v>
      </c>
    </row>
    <row r="16" spans="1:6" ht="31.5" x14ac:dyDescent="0.25">
      <c r="A16" s="36">
        <v>15</v>
      </c>
      <c r="B16" s="36">
        <v>226238</v>
      </c>
      <c r="C16" s="36" t="s">
        <v>163</v>
      </c>
      <c r="D16" s="28" t="s">
        <v>164</v>
      </c>
      <c r="E16" s="36" t="s">
        <v>135</v>
      </c>
      <c r="F16" s="36">
        <v>600</v>
      </c>
    </row>
    <row r="17" spans="1:6" ht="31.5" x14ac:dyDescent="0.25">
      <c r="A17" s="36">
        <v>16</v>
      </c>
      <c r="B17" s="36">
        <v>347380</v>
      </c>
      <c r="C17" s="36" t="s">
        <v>165</v>
      </c>
      <c r="D17" s="28" t="s">
        <v>166</v>
      </c>
      <c r="E17" s="36" t="s">
        <v>135</v>
      </c>
      <c r="F17" s="36">
        <v>1800</v>
      </c>
    </row>
    <row r="18" spans="1:6" ht="31.5" x14ac:dyDescent="0.25">
      <c r="A18" s="36">
        <v>17</v>
      </c>
      <c r="B18" s="36">
        <v>321037</v>
      </c>
      <c r="C18" s="36" t="s">
        <v>167</v>
      </c>
      <c r="D18" s="28" t="s">
        <v>168</v>
      </c>
      <c r="E18" s="36" t="s">
        <v>135</v>
      </c>
      <c r="F18" s="36">
        <v>600</v>
      </c>
    </row>
    <row r="19" spans="1:6" ht="31.5" x14ac:dyDescent="0.25">
      <c r="A19" s="36">
        <v>18</v>
      </c>
      <c r="B19" s="36">
        <v>224387</v>
      </c>
      <c r="C19" s="36" t="s">
        <v>169</v>
      </c>
      <c r="D19" s="28" t="s">
        <v>170</v>
      </c>
      <c r="E19" s="36" t="s">
        <v>135</v>
      </c>
      <c r="F19" s="36">
        <v>900</v>
      </c>
    </row>
    <row r="20" spans="1:6" ht="31.5" x14ac:dyDescent="0.25">
      <c r="A20" s="36">
        <v>19</v>
      </c>
      <c r="B20" s="36">
        <v>224388</v>
      </c>
      <c r="C20" s="36" t="s">
        <v>171</v>
      </c>
      <c r="D20" s="28" t="s">
        <v>172</v>
      </c>
      <c r="E20" s="36" t="s">
        <v>135</v>
      </c>
      <c r="F20" s="36">
        <v>900</v>
      </c>
    </row>
    <row r="21" spans="1:6" ht="31.5" x14ac:dyDescent="0.25">
      <c r="A21" s="36">
        <v>20</v>
      </c>
      <c r="B21" s="36">
        <v>224394</v>
      </c>
      <c r="C21" s="36" t="s">
        <v>173</v>
      </c>
      <c r="D21" s="28" t="s">
        <v>174</v>
      </c>
      <c r="E21" s="36" t="s">
        <v>135</v>
      </c>
      <c r="F21" s="36">
        <v>17100</v>
      </c>
    </row>
    <row r="22" spans="1:6" ht="31.5" x14ac:dyDescent="0.25">
      <c r="A22" s="36">
        <v>21</v>
      </c>
      <c r="B22" s="36">
        <v>229331</v>
      </c>
      <c r="C22" s="36" t="s">
        <v>175</v>
      </c>
      <c r="D22" s="28" t="s">
        <v>176</v>
      </c>
      <c r="E22" s="36" t="s">
        <v>135</v>
      </c>
      <c r="F22" s="36">
        <v>12000</v>
      </c>
    </row>
    <row r="23" spans="1:6" ht="31.5" x14ac:dyDescent="0.25">
      <c r="A23" s="36">
        <v>22</v>
      </c>
      <c r="B23" s="36">
        <v>423061</v>
      </c>
      <c r="C23" s="36" t="s">
        <v>177</v>
      </c>
      <c r="D23" s="28" t="s">
        <v>178</v>
      </c>
      <c r="E23" s="36" t="s">
        <v>135</v>
      </c>
      <c r="F23" s="36">
        <v>4950</v>
      </c>
    </row>
    <row r="24" spans="1:6" ht="31.5" x14ac:dyDescent="0.25">
      <c r="A24" s="36">
        <v>23</v>
      </c>
      <c r="B24" s="36">
        <v>258270</v>
      </c>
      <c r="C24" s="36" t="s">
        <v>179</v>
      </c>
      <c r="D24" s="28" t="s">
        <v>180</v>
      </c>
      <c r="E24" s="36" t="s">
        <v>135</v>
      </c>
      <c r="F24" s="36">
        <v>3600</v>
      </c>
    </row>
    <row r="25" spans="1:6" ht="31.5" x14ac:dyDescent="0.25">
      <c r="A25" s="36">
        <v>24</v>
      </c>
      <c r="B25" s="36">
        <v>226268</v>
      </c>
      <c r="C25" s="36" t="s">
        <v>181</v>
      </c>
      <c r="D25" s="28" t="s">
        <v>182</v>
      </c>
      <c r="E25" s="36" t="s">
        <v>135</v>
      </c>
      <c r="F25" s="36">
        <v>1800</v>
      </c>
    </row>
    <row r="26" spans="1:6" ht="31.5" x14ac:dyDescent="0.25">
      <c r="A26" s="36">
        <v>25</v>
      </c>
      <c r="B26" s="36">
        <v>226243</v>
      </c>
      <c r="C26" s="36" t="s">
        <v>183</v>
      </c>
      <c r="D26" s="28" t="s">
        <v>184</v>
      </c>
      <c r="E26" s="36" t="s">
        <v>135</v>
      </c>
      <c r="F26" s="36">
        <v>1200</v>
      </c>
    </row>
    <row r="27" spans="1:6" ht="31.5" x14ac:dyDescent="0.25">
      <c r="A27" s="36">
        <v>26</v>
      </c>
      <c r="B27" s="36">
        <v>373173</v>
      </c>
      <c r="C27" s="36" t="s">
        <v>185</v>
      </c>
      <c r="D27" s="28" t="s">
        <v>186</v>
      </c>
      <c r="E27" s="36" t="s">
        <v>135</v>
      </c>
      <c r="F27" s="36">
        <v>2400</v>
      </c>
    </row>
    <row r="28" spans="1:6" ht="31.5" x14ac:dyDescent="0.25">
      <c r="A28" s="36">
        <v>27</v>
      </c>
      <c r="B28" s="36">
        <v>97101</v>
      </c>
      <c r="C28" s="36" t="s">
        <v>187</v>
      </c>
      <c r="D28" s="28" t="s">
        <v>188</v>
      </c>
      <c r="E28" s="36" t="s">
        <v>135</v>
      </c>
      <c r="F28" s="36">
        <v>600</v>
      </c>
    </row>
    <row r="29" spans="1:6" ht="31.5" x14ac:dyDescent="0.25">
      <c r="A29" s="36">
        <v>28</v>
      </c>
      <c r="B29" s="36">
        <v>423062</v>
      </c>
      <c r="C29" s="36" t="s">
        <v>189</v>
      </c>
      <c r="D29" s="28" t="s">
        <v>190</v>
      </c>
      <c r="E29" s="36" t="s">
        <v>135</v>
      </c>
      <c r="F29" s="36">
        <v>600</v>
      </c>
    </row>
    <row r="30" spans="1:6" ht="31.5" x14ac:dyDescent="0.25">
      <c r="A30" s="36">
        <v>29</v>
      </c>
      <c r="B30" s="36">
        <v>109223</v>
      </c>
      <c r="C30" s="36" t="s">
        <v>191</v>
      </c>
      <c r="D30" s="28" t="s">
        <v>192</v>
      </c>
      <c r="E30" s="36" t="s">
        <v>193</v>
      </c>
      <c r="F30" s="36">
        <v>15</v>
      </c>
    </row>
    <row r="31" spans="1:6" ht="31.5" x14ac:dyDescent="0.25">
      <c r="A31" s="36">
        <v>30</v>
      </c>
      <c r="B31" s="36">
        <v>373178</v>
      </c>
      <c r="C31" s="36" t="s">
        <v>194</v>
      </c>
      <c r="D31" s="28" t="s">
        <v>195</v>
      </c>
      <c r="E31" s="36" t="s">
        <v>135</v>
      </c>
      <c r="F31" s="36">
        <v>1200</v>
      </c>
    </row>
  </sheetData>
  <autoFilter ref="A1:F31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22" zoomScale="80" zoomScaleNormal="80" workbookViewId="0">
      <selection activeCell="H1" sqref="H1:H31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33.28515625" style="27" customWidth="1"/>
    <col min="4" max="4" width="64.140625" style="27" customWidth="1"/>
    <col min="5" max="5" width="13.8554687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6384" width="9.140625" style="1"/>
  </cols>
  <sheetData>
    <row r="1" spans="1:9" ht="31.5" x14ac:dyDescent="0.25">
      <c r="A1" s="33" t="s">
        <v>119</v>
      </c>
      <c r="B1" s="33" t="s">
        <v>0</v>
      </c>
      <c r="C1" s="33" t="s">
        <v>1</v>
      </c>
      <c r="D1" s="33" t="s">
        <v>2</v>
      </c>
      <c r="E1" s="33" t="s">
        <v>60</v>
      </c>
      <c r="F1" s="34" t="s">
        <v>3</v>
      </c>
      <c r="G1" s="33" t="s">
        <v>4</v>
      </c>
      <c r="H1" s="33" t="s">
        <v>196</v>
      </c>
      <c r="I1" s="35" t="s">
        <v>197</v>
      </c>
    </row>
    <row r="2" spans="1:9" ht="47.25" customHeight="1" x14ac:dyDescent="0.25">
      <c r="A2" s="37" t="s">
        <v>133</v>
      </c>
      <c r="B2" s="38" t="str">
        <f t="shared" ref="B2:B31" si="0">CONCATENATE(A2," - ",F2)</f>
        <v>3.3.90.30.06.01.0145.000018-01 - 196</v>
      </c>
      <c r="C2" s="44" t="str">
        <f>LEFT(D2,SEARCH(",",D2,1)-1)</f>
        <v>FRUTA</v>
      </c>
      <c r="D2" s="28" t="s">
        <v>134</v>
      </c>
      <c r="E2" s="36" t="s">
        <v>135</v>
      </c>
      <c r="F2" s="36">
        <v>196</v>
      </c>
      <c r="G2" s="39" t="s">
        <v>28</v>
      </c>
      <c r="H2" s="36">
        <v>450</v>
      </c>
      <c r="I2" s="36">
        <f>H2</f>
        <v>450</v>
      </c>
    </row>
    <row r="3" spans="1:9" ht="47.25" customHeight="1" x14ac:dyDescent="0.25">
      <c r="A3" s="37" t="s">
        <v>136</v>
      </c>
      <c r="B3" s="38" t="str">
        <f t="shared" si="0"/>
        <v>3.3.90.30.06.01.0146.000002-01 - 196</v>
      </c>
      <c r="C3" s="44" t="str">
        <f t="shared" ref="C3:C31" si="1">LEFT(D3,SEARCH(",",D3,1)-1)</f>
        <v>LEGUMES</v>
      </c>
      <c r="D3" s="28" t="s">
        <v>137</v>
      </c>
      <c r="E3" s="36" t="s">
        <v>135</v>
      </c>
      <c r="F3" s="36">
        <v>196</v>
      </c>
      <c r="G3" s="39" t="s">
        <v>28</v>
      </c>
      <c r="H3" s="36">
        <v>24300</v>
      </c>
      <c r="I3" s="36">
        <f t="shared" ref="I3:I31" si="2">H3</f>
        <v>24300</v>
      </c>
    </row>
    <row r="4" spans="1:9" ht="47.25" customHeight="1" x14ac:dyDescent="0.25">
      <c r="A4" s="37" t="s">
        <v>138</v>
      </c>
      <c r="B4" s="38" t="str">
        <f t="shared" si="0"/>
        <v>3.3.90.30.06.01.0147.000001-01 - 196</v>
      </c>
      <c r="C4" s="44" t="str">
        <f t="shared" si="1"/>
        <v>VERDURA</v>
      </c>
      <c r="D4" s="28" t="s">
        <v>139</v>
      </c>
      <c r="E4" s="36" t="s">
        <v>135</v>
      </c>
      <c r="F4" s="36">
        <v>196</v>
      </c>
      <c r="G4" s="39" t="s">
        <v>28</v>
      </c>
      <c r="H4" s="36">
        <v>1800</v>
      </c>
      <c r="I4" s="36">
        <f t="shared" si="2"/>
        <v>1800</v>
      </c>
    </row>
    <row r="5" spans="1:9" ht="47.25" customHeight="1" x14ac:dyDescent="0.25">
      <c r="A5" s="37" t="s">
        <v>140</v>
      </c>
      <c r="B5" s="38" t="str">
        <f t="shared" si="0"/>
        <v>3.3.90.30.06.01.0145.000003-01 - 196</v>
      </c>
      <c r="C5" s="44" t="str">
        <f t="shared" si="1"/>
        <v>FRUTA</v>
      </c>
      <c r="D5" s="28" t="s">
        <v>141</v>
      </c>
      <c r="E5" s="36" t="s">
        <v>135</v>
      </c>
      <c r="F5" s="36">
        <v>196</v>
      </c>
      <c r="G5" s="39" t="s">
        <v>28</v>
      </c>
      <c r="H5" s="36">
        <v>18000</v>
      </c>
      <c r="I5" s="36">
        <f t="shared" si="2"/>
        <v>18000</v>
      </c>
    </row>
    <row r="6" spans="1:9" ht="47.25" customHeight="1" x14ac:dyDescent="0.25">
      <c r="A6" s="37" t="s">
        <v>142</v>
      </c>
      <c r="B6" s="38" t="str">
        <f t="shared" si="0"/>
        <v>3.3.90.30.06.01.0145.000004-01 - 196</v>
      </c>
      <c r="C6" s="44" t="str">
        <f t="shared" si="1"/>
        <v>FRUTA</v>
      </c>
      <c r="D6" s="28" t="s">
        <v>143</v>
      </c>
      <c r="E6" s="36" t="s">
        <v>135</v>
      </c>
      <c r="F6" s="36">
        <v>196</v>
      </c>
      <c r="G6" s="39" t="s">
        <v>28</v>
      </c>
      <c r="H6" s="36">
        <v>6000</v>
      </c>
      <c r="I6" s="36">
        <f t="shared" si="2"/>
        <v>6000</v>
      </c>
    </row>
    <row r="7" spans="1:9" ht="47.25" customHeight="1" x14ac:dyDescent="0.25">
      <c r="A7" s="37" t="s">
        <v>144</v>
      </c>
      <c r="B7" s="38" t="str">
        <f t="shared" si="0"/>
        <v>3.3.90.30.06.01.0146.000003-01 - 196</v>
      </c>
      <c r="C7" s="44" t="str">
        <f t="shared" si="1"/>
        <v>LEGUMES</v>
      </c>
      <c r="D7" s="28" t="s">
        <v>145</v>
      </c>
      <c r="E7" s="36" t="s">
        <v>135</v>
      </c>
      <c r="F7" s="36">
        <v>196</v>
      </c>
      <c r="G7" s="39" t="s">
        <v>28</v>
      </c>
      <c r="H7" s="36">
        <v>7200</v>
      </c>
      <c r="I7" s="36">
        <f t="shared" si="2"/>
        <v>7200</v>
      </c>
    </row>
    <row r="8" spans="1:9" ht="47.25" customHeight="1" x14ac:dyDescent="0.25">
      <c r="A8" s="37" t="s">
        <v>146</v>
      </c>
      <c r="B8" s="38" t="str">
        <f t="shared" si="0"/>
        <v>3.3.90.30.06.01.0146.000004-01 - 196</v>
      </c>
      <c r="C8" s="44" t="str">
        <f t="shared" si="1"/>
        <v>LEGUMES</v>
      </c>
      <c r="D8" s="28" t="s">
        <v>147</v>
      </c>
      <c r="E8" s="36" t="s">
        <v>135</v>
      </c>
      <c r="F8" s="36">
        <v>196</v>
      </c>
      <c r="G8" s="39" t="s">
        <v>28</v>
      </c>
      <c r="H8" s="36">
        <v>1200</v>
      </c>
      <c r="I8" s="36">
        <f t="shared" si="2"/>
        <v>1200</v>
      </c>
    </row>
    <row r="9" spans="1:9" ht="47.25" customHeight="1" x14ac:dyDescent="0.25">
      <c r="A9" s="37" t="s">
        <v>148</v>
      </c>
      <c r="B9" s="38" t="str">
        <f t="shared" si="0"/>
        <v>3.3.90.30.06.01.0145.000020-01 - 196</v>
      </c>
      <c r="C9" s="44" t="str">
        <f t="shared" si="1"/>
        <v>FRUTA</v>
      </c>
      <c r="D9" s="28" t="s">
        <v>149</v>
      </c>
      <c r="E9" s="36" t="s">
        <v>150</v>
      </c>
      <c r="F9" s="36">
        <v>196</v>
      </c>
      <c r="G9" s="39" t="s">
        <v>28</v>
      </c>
      <c r="H9" s="36">
        <v>15</v>
      </c>
      <c r="I9" s="36">
        <f t="shared" si="2"/>
        <v>15</v>
      </c>
    </row>
    <row r="10" spans="1:9" ht="47.25" customHeight="1" x14ac:dyDescent="0.25">
      <c r="A10" s="37" t="s">
        <v>151</v>
      </c>
      <c r="B10" s="38" t="str">
        <f t="shared" si="0"/>
        <v>3.3.90.30.06.01.0145.000021-01 - 196</v>
      </c>
      <c r="C10" s="44" t="str">
        <f t="shared" si="1"/>
        <v>FRUTA</v>
      </c>
      <c r="D10" s="28" t="s">
        <v>152</v>
      </c>
      <c r="E10" s="36" t="s">
        <v>135</v>
      </c>
      <c r="F10" s="36">
        <v>196</v>
      </c>
      <c r="G10" s="39" t="s">
        <v>28</v>
      </c>
      <c r="H10" s="36">
        <v>15</v>
      </c>
      <c r="I10" s="36">
        <f t="shared" si="2"/>
        <v>15</v>
      </c>
    </row>
    <row r="11" spans="1:9" ht="47.25" customHeight="1" x14ac:dyDescent="0.25">
      <c r="A11" s="37" t="s">
        <v>153</v>
      </c>
      <c r="B11" s="38" t="str">
        <f t="shared" si="0"/>
        <v>3.3.90.30.06.01.0146.000006-01 - 196</v>
      </c>
      <c r="C11" s="44" t="str">
        <f t="shared" si="1"/>
        <v>LEGUMES</v>
      </c>
      <c r="D11" s="28" t="s">
        <v>154</v>
      </c>
      <c r="E11" s="36" t="s">
        <v>135</v>
      </c>
      <c r="F11" s="36">
        <v>196</v>
      </c>
      <c r="G11" s="39" t="s">
        <v>28</v>
      </c>
      <c r="H11" s="36">
        <v>26000</v>
      </c>
      <c r="I11" s="36">
        <f t="shared" si="2"/>
        <v>26000</v>
      </c>
    </row>
    <row r="12" spans="1:9" ht="47.25" customHeight="1" x14ac:dyDescent="0.25">
      <c r="A12" s="37" t="s">
        <v>155</v>
      </c>
      <c r="B12" s="38" t="str">
        <f t="shared" si="0"/>
        <v>3.3.90.30.06.01.0145.000006-01 - 196</v>
      </c>
      <c r="C12" s="44" t="str">
        <f t="shared" si="1"/>
        <v>FRUTA</v>
      </c>
      <c r="D12" s="28" t="s">
        <v>156</v>
      </c>
      <c r="E12" s="36" t="s">
        <v>135</v>
      </c>
      <c r="F12" s="36">
        <v>196</v>
      </c>
      <c r="G12" s="39" t="s">
        <v>28</v>
      </c>
      <c r="H12" s="36">
        <v>450</v>
      </c>
      <c r="I12" s="36">
        <f t="shared" si="2"/>
        <v>450</v>
      </c>
    </row>
    <row r="13" spans="1:9" ht="47.25" customHeight="1" x14ac:dyDescent="0.25">
      <c r="A13" s="37" t="s">
        <v>157</v>
      </c>
      <c r="B13" s="38" t="str">
        <f t="shared" si="0"/>
        <v>3.3.90.30.06.01.0145.000007-01 - 196</v>
      </c>
      <c r="C13" s="44" t="str">
        <f t="shared" si="1"/>
        <v>FRUTA</v>
      </c>
      <c r="D13" s="28" t="s">
        <v>158</v>
      </c>
      <c r="E13" s="36" t="s">
        <v>135</v>
      </c>
      <c r="F13" s="36">
        <v>196</v>
      </c>
      <c r="G13" s="39" t="s">
        <v>28</v>
      </c>
      <c r="H13" s="36">
        <v>450</v>
      </c>
      <c r="I13" s="36">
        <f t="shared" si="2"/>
        <v>450</v>
      </c>
    </row>
    <row r="14" spans="1:9" ht="47.25" customHeight="1" x14ac:dyDescent="0.25">
      <c r="A14" s="37" t="s">
        <v>159</v>
      </c>
      <c r="B14" s="38" t="str">
        <f t="shared" si="0"/>
        <v>3.3.90.30.06.01.0147.000002-01 - 196</v>
      </c>
      <c r="C14" s="44" t="str">
        <f t="shared" si="1"/>
        <v>VERDURA</v>
      </c>
      <c r="D14" s="28" t="s">
        <v>160</v>
      </c>
      <c r="E14" s="36" t="s">
        <v>135</v>
      </c>
      <c r="F14" s="36">
        <v>196</v>
      </c>
      <c r="G14" s="39" t="s">
        <v>28</v>
      </c>
      <c r="H14" s="36">
        <v>3600</v>
      </c>
      <c r="I14" s="36">
        <f t="shared" si="2"/>
        <v>3600</v>
      </c>
    </row>
    <row r="15" spans="1:9" ht="47.25" customHeight="1" x14ac:dyDescent="0.25">
      <c r="A15" s="37" t="s">
        <v>161</v>
      </c>
      <c r="B15" s="38" t="str">
        <f t="shared" si="0"/>
        <v>3.3.90.30.06.01.0147.000003-01 - 196</v>
      </c>
      <c r="C15" s="44" t="str">
        <f t="shared" si="1"/>
        <v>VERDURA</v>
      </c>
      <c r="D15" s="28" t="s">
        <v>162</v>
      </c>
      <c r="E15" s="36" t="s">
        <v>135</v>
      </c>
      <c r="F15" s="36">
        <v>196</v>
      </c>
      <c r="G15" s="39" t="s">
        <v>28</v>
      </c>
      <c r="H15" s="36">
        <v>2250</v>
      </c>
      <c r="I15" s="36">
        <f t="shared" si="2"/>
        <v>2250</v>
      </c>
    </row>
    <row r="16" spans="1:9" ht="47.25" customHeight="1" x14ac:dyDescent="0.25">
      <c r="A16" s="37" t="s">
        <v>163</v>
      </c>
      <c r="B16" s="38" t="str">
        <f t="shared" si="0"/>
        <v>3.3.90.30.06.01.0147.000004-01 - 196</v>
      </c>
      <c r="C16" s="44" t="str">
        <f t="shared" si="1"/>
        <v>VERDURA</v>
      </c>
      <c r="D16" s="28" t="s">
        <v>164</v>
      </c>
      <c r="E16" s="36" t="s">
        <v>135</v>
      </c>
      <c r="F16" s="36">
        <v>196</v>
      </c>
      <c r="G16" s="39" t="s">
        <v>28</v>
      </c>
      <c r="H16" s="36">
        <v>600</v>
      </c>
      <c r="I16" s="36">
        <f t="shared" si="2"/>
        <v>600</v>
      </c>
    </row>
    <row r="17" spans="1:9" ht="47.25" customHeight="1" x14ac:dyDescent="0.25">
      <c r="A17" s="37" t="s">
        <v>165</v>
      </c>
      <c r="B17" s="38" t="str">
        <f t="shared" si="0"/>
        <v>3.3.90.30.06.01.0145.000008-01 - 196</v>
      </c>
      <c r="C17" s="44" t="str">
        <f t="shared" si="1"/>
        <v>FRUTA</v>
      </c>
      <c r="D17" s="28" t="s">
        <v>166</v>
      </c>
      <c r="E17" s="36" t="s">
        <v>135</v>
      </c>
      <c r="F17" s="36">
        <v>196</v>
      </c>
      <c r="G17" s="39" t="s">
        <v>28</v>
      </c>
      <c r="H17" s="36">
        <v>1800</v>
      </c>
      <c r="I17" s="36">
        <f t="shared" si="2"/>
        <v>1800</v>
      </c>
    </row>
    <row r="18" spans="1:9" ht="47.25" customHeight="1" x14ac:dyDescent="0.25">
      <c r="A18" s="37" t="s">
        <v>167</v>
      </c>
      <c r="B18" s="38" t="str">
        <f t="shared" si="0"/>
        <v>3.3.90.30.06.01.0146.000007-01 - 196</v>
      </c>
      <c r="C18" s="44" t="str">
        <f t="shared" si="1"/>
        <v>LEGUMES</v>
      </c>
      <c r="D18" s="28" t="s">
        <v>168</v>
      </c>
      <c r="E18" s="36" t="s">
        <v>135</v>
      </c>
      <c r="F18" s="36">
        <v>196</v>
      </c>
      <c r="G18" s="39" t="s">
        <v>28</v>
      </c>
      <c r="H18" s="36">
        <v>600</v>
      </c>
      <c r="I18" s="36">
        <f t="shared" si="2"/>
        <v>600</v>
      </c>
    </row>
    <row r="19" spans="1:9" ht="47.25" customHeight="1" x14ac:dyDescent="0.25">
      <c r="A19" s="37" t="s">
        <v>169</v>
      </c>
      <c r="B19" s="38" t="str">
        <f t="shared" si="0"/>
        <v>3.3.90.30.06.01.0145.000009-01 - 196</v>
      </c>
      <c r="C19" s="44" t="str">
        <f t="shared" si="1"/>
        <v>FRUTA</v>
      </c>
      <c r="D19" s="28" t="s">
        <v>170</v>
      </c>
      <c r="E19" s="36" t="s">
        <v>135</v>
      </c>
      <c r="F19" s="36">
        <v>196</v>
      </c>
      <c r="G19" s="39" t="s">
        <v>28</v>
      </c>
      <c r="H19" s="36">
        <v>900</v>
      </c>
      <c r="I19" s="36">
        <f t="shared" si="2"/>
        <v>900</v>
      </c>
    </row>
    <row r="20" spans="1:9" ht="47.25" customHeight="1" x14ac:dyDescent="0.25">
      <c r="A20" s="37" t="s">
        <v>171</v>
      </c>
      <c r="B20" s="38" t="str">
        <f t="shared" si="0"/>
        <v>3.3.90.30.06.01.0145.000022-01 - 196</v>
      </c>
      <c r="C20" s="44" t="str">
        <f t="shared" si="1"/>
        <v>FRUTA</v>
      </c>
      <c r="D20" s="28" t="s">
        <v>172</v>
      </c>
      <c r="E20" s="36" t="s">
        <v>135</v>
      </c>
      <c r="F20" s="36">
        <v>196</v>
      </c>
      <c r="G20" s="39" t="s">
        <v>28</v>
      </c>
      <c r="H20" s="36">
        <v>900</v>
      </c>
      <c r="I20" s="36">
        <f t="shared" si="2"/>
        <v>900</v>
      </c>
    </row>
    <row r="21" spans="1:9" ht="47.25" customHeight="1" x14ac:dyDescent="0.25">
      <c r="A21" s="37" t="s">
        <v>173</v>
      </c>
      <c r="B21" s="38" t="str">
        <f t="shared" si="0"/>
        <v>3.3.90.30.06.01.0145.000023-01 - 196</v>
      </c>
      <c r="C21" s="44" t="str">
        <f t="shared" si="1"/>
        <v>FRUTA</v>
      </c>
      <c r="D21" s="28" t="s">
        <v>174</v>
      </c>
      <c r="E21" s="36" t="s">
        <v>135</v>
      </c>
      <c r="F21" s="36">
        <v>196</v>
      </c>
      <c r="G21" s="39" t="s">
        <v>28</v>
      </c>
      <c r="H21" s="36">
        <v>17100</v>
      </c>
      <c r="I21" s="36">
        <f t="shared" si="2"/>
        <v>17100</v>
      </c>
    </row>
    <row r="22" spans="1:9" ht="47.25" customHeight="1" x14ac:dyDescent="0.25">
      <c r="A22" s="37" t="s">
        <v>175</v>
      </c>
      <c r="B22" s="38" t="str">
        <f t="shared" si="0"/>
        <v>3.3.90.30.06.01.0145.000011-01 - 196</v>
      </c>
      <c r="C22" s="44" t="str">
        <f t="shared" si="1"/>
        <v>FRUTA</v>
      </c>
      <c r="D22" s="28" t="s">
        <v>176</v>
      </c>
      <c r="E22" s="36" t="s">
        <v>135</v>
      </c>
      <c r="F22" s="36">
        <v>196</v>
      </c>
      <c r="G22" s="39" t="s">
        <v>28</v>
      </c>
      <c r="H22" s="36">
        <v>12000</v>
      </c>
      <c r="I22" s="36">
        <f t="shared" si="2"/>
        <v>12000</v>
      </c>
    </row>
    <row r="23" spans="1:9" ht="47.25" customHeight="1" x14ac:dyDescent="0.25">
      <c r="A23" s="37" t="s">
        <v>177</v>
      </c>
      <c r="B23" s="38" t="str">
        <f t="shared" si="0"/>
        <v>3.3.90.30.06.01.0145.000014-01 - 196</v>
      </c>
      <c r="C23" s="44" t="str">
        <f t="shared" si="1"/>
        <v>FRUTA</v>
      </c>
      <c r="D23" s="28" t="s">
        <v>178</v>
      </c>
      <c r="E23" s="36" t="s">
        <v>135</v>
      </c>
      <c r="F23" s="36">
        <v>196</v>
      </c>
      <c r="G23" s="39" t="s">
        <v>28</v>
      </c>
      <c r="H23" s="36">
        <v>4950</v>
      </c>
      <c r="I23" s="36">
        <f t="shared" si="2"/>
        <v>4950</v>
      </c>
    </row>
    <row r="24" spans="1:9" ht="47.25" customHeight="1" x14ac:dyDescent="0.25">
      <c r="A24" s="37" t="s">
        <v>179</v>
      </c>
      <c r="B24" s="38" t="str">
        <f t="shared" si="0"/>
        <v>3.3.90.30.06.01.0145.000015-01 - 196</v>
      </c>
      <c r="C24" s="44" t="str">
        <f t="shared" si="1"/>
        <v>FRUTA</v>
      </c>
      <c r="D24" s="28" t="s">
        <v>180</v>
      </c>
      <c r="E24" s="36" t="s">
        <v>135</v>
      </c>
      <c r="F24" s="36">
        <v>196</v>
      </c>
      <c r="G24" s="39" t="s">
        <v>28</v>
      </c>
      <c r="H24" s="36">
        <v>3600</v>
      </c>
      <c r="I24" s="36">
        <f t="shared" si="2"/>
        <v>3600</v>
      </c>
    </row>
    <row r="25" spans="1:9" ht="47.25" customHeight="1" x14ac:dyDescent="0.25">
      <c r="A25" s="37" t="s">
        <v>181</v>
      </c>
      <c r="B25" s="38" t="str">
        <f t="shared" si="0"/>
        <v>3.3.90.30.06.01.0146.000008-01 - 196</v>
      </c>
      <c r="C25" s="44" t="str">
        <f t="shared" si="1"/>
        <v>LEGUMES</v>
      </c>
      <c r="D25" s="28" t="s">
        <v>182</v>
      </c>
      <c r="E25" s="36" t="s">
        <v>135</v>
      </c>
      <c r="F25" s="36">
        <v>196</v>
      </c>
      <c r="G25" s="39" t="s">
        <v>28</v>
      </c>
      <c r="H25" s="36">
        <v>1800</v>
      </c>
      <c r="I25" s="36">
        <f t="shared" si="2"/>
        <v>1800</v>
      </c>
    </row>
    <row r="26" spans="1:9" ht="47.25" customHeight="1" x14ac:dyDescent="0.25">
      <c r="A26" s="37" t="s">
        <v>183</v>
      </c>
      <c r="B26" s="38" t="str">
        <f t="shared" si="0"/>
        <v>3.3.90.30.06.01.0146.000009-01 - 196</v>
      </c>
      <c r="C26" s="44" t="str">
        <f t="shared" si="1"/>
        <v>LEGUMES</v>
      </c>
      <c r="D26" s="28" t="s">
        <v>184</v>
      </c>
      <c r="E26" s="36" t="s">
        <v>135</v>
      </c>
      <c r="F26" s="36">
        <v>196</v>
      </c>
      <c r="G26" s="39" t="s">
        <v>28</v>
      </c>
      <c r="H26" s="36">
        <v>1200</v>
      </c>
      <c r="I26" s="36">
        <f t="shared" si="2"/>
        <v>1200</v>
      </c>
    </row>
    <row r="27" spans="1:9" ht="47.25" customHeight="1" x14ac:dyDescent="0.25">
      <c r="A27" s="37" t="s">
        <v>185</v>
      </c>
      <c r="B27" s="38" t="str">
        <f t="shared" si="0"/>
        <v>3.3.90.30.06.01.0147.000005-01 - 196</v>
      </c>
      <c r="C27" s="44" t="str">
        <f t="shared" si="1"/>
        <v>VERDURA</v>
      </c>
      <c r="D27" s="28" t="s">
        <v>186</v>
      </c>
      <c r="E27" s="36" t="s">
        <v>135</v>
      </c>
      <c r="F27" s="36">
        <v>196</v>
      </c>
      <c r="G27" s="39" t="s">
        <v>28</v>
      </c>
      <c r="H27" s="36">
        <v>2400</v>
      </c>
      <c r="I27" s="36">
        <f t="shared" si="2"/>
        <v>2400</v>
      </c>
    </row>
    <row r="28" spans="1:9" ht="47.25" customHeight="1" x14ac:dyDescent="0.25">
      <c r="A28" s="37" t="s">
        <v>187</v>
      </c>
      <c r="B28" s="38" t="str">
        <f t="shared" si="0"/>
        <v>3.3.90.30.06.01.0146.000011-01 - 196</v>
      </c>
      <c r="C28" s="44" t="str">
        <f t="shared" si="1"/>
        <v>LEGUMES</v>
      </c>
      <c r="D28" s="28" t="s">
        <v>188</v>
      </c>
      <c r="E28" s="36" t="s">
        <v>135</v>
      </c>
      <c r="F28" s="36">
        <v>196</v>
      </c>
      <c r="G28" s="39" t="s">
        <v>28</v>
      </c>
      <c r="H28" s="36">
        <v>600</v>
      </c>
      <c r="I28" s="36">
        <f t="shared" si="2"/>
        <v>600</v>
      </c>
    </row>
    <row r="29" spans="1:9" ht="47.25" customHeight="1" x14ac:dyDescent="0.25">
      <c r="A29" s="37" t="s">
        <v>189</v>
      </c>
      <c r="B29" s="38" t="str">
        <f t="shared" si="0"/>
        <v>3.3.90.30.06.01.0145.000017-01 - 196</v>
      </c>
      <c r="C29" s="44" t="str">
        <f t="shared" si="1"/>
        <v>FRUTA</v>
      </c>
      <c r="D29" s="28" t="s">
        <v>190</v>
      </c>
      <c r="E29" s="36" t="s">
        <v>135</v>
      </c>
      <c r="F29" s="36">
        <v>196</v>
      </c>
      <c r="G29" s="39" t="s">
        <v>28</v>
      </c>
      <c r="H29" s="36">
        <v>600</v>
      </c>
      <c r="I29" s="36">
        <f t="shared" si="2"/>
        <v>600</v>
      </c>
    </row>
    <row r="30" spans="1:9" ht="63" customHeight="1" x14ac:dyDescent="0.25">
      <c r="A30" s="37" t="s">
        <v>191</v>
      </c>
      <c r="B30" s="38" t="str">
        <f t="shared" si="0"/>
        <v>3.3.90.30.06.01.0145.000026-01 - 196</v>
      </c>
      <c r="C30" s="44" t="str">
        <f t="shared" si="1"/>
        <v>FRUTA</v>
      </c>
      <c r="D30" s="28" t="s">
        <v>192</v>
      </c>
      <c r="E30" s="36" t="s">
        <v>193</v>
      </c>
      <c r="F30" s="36">
        <v>196</v>
      </c>
      <c r="G30" s="39" t="s">
        <v>28</v>
      </c>
      <c r="H30" s="36">
        <v>15</v>
      </c>
      <c r="I30" s="36">
        <f t="shared" si="2"/>
        <v>15</v>
      </c>
    </row>
    <row r="31" spans="1:9" ht="47.25" customHeight="1" x14ac:dyDescent="0.25">
      <c r="A31" s="37" t="s">
        <v>194</v>
      </c>
      <c r="B31" s="38" t="str">
        <f t="shared" si="0"/>
        <v>3.3.90.30.06.01.0146.000013-01 - 196</v>
      </c>
      <c r="C31" s="44" t="str">
        <f t="shared" si="1"/>
        <v>LEGUMES</v>
      </c>
      <c r="D31" s="28" t="s">
        <v>195</v>
      </c>
      <c r="E31" s="36" t="s">
        <v>135</v>
      </c>
      <c r="F31" s="36">
        <v>196</v>
      </c>
      <c r="G31" s="39" t="s">
        <v>28</v>
      </c>
      <c r="H31" s="36">
        <v>1200</v>
      </c>
      <c r="I31" s="36">
        <f t="shared" si="2"/>
        <v>1200</v>
      </c>
    </row>
  </sheetData>
  <sheetProtection algorithmName="SHA-512" hashValue="h2ulbbQi0Wrrq1eHQP/z/4trGvhDptGv8EMQY4VqPmy6XRrUM0nH4VFggMu0+7bb+4ONAgfr3zCWZbEeAZZN8A==" saltValue="WHjJOxHpH4fctFDEH5qRLA==" spinCount="100000" sheet="1" objects="1" scenarios="1"/>
  <autoFilter ref="A1:I3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F1" workbookViewId="0">
      <selection activeCell="J11" sqref="J11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30.5703125" style="2" customWidth="1"/>
    <col min="8" max="8" width="17" style="2" customWidth="1"/>
    <col min="9" max="9" width="19.28515625" style="2" customWidth="1"/>
    <col min="10" max="10" width="58.42578125" style="2" bestFit="1" customWidth="1"/>
    <col min="11" max="11" width="10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3.42578125" style="2" customWidth="1"/>
    <col min="16" max="16384" width="9.140625" style="2"/>
  </cols>
  <sheetData>
    <row r="1" spans="1:16" ht="21" x14ac:dyDescent="0.35">
      <c r="F1" s="57" t="s">
        <v>5</v>
      </c>
      <c r="G1" s="58"/>
      <c r="H1" s="58"/>
      <c r="I1" s="58"/>
      <c r="J1" s="58"/>
      <c r="K1" s="58"/>
      <c r="L1" s="58"/>
      <c r="M1" s="58"/>
      <c r="N1" s="58"/>
      <c r="O1" s="59"/>
    </row>
    <row r="2" spans="1:16" ht="15.75" x14ac:dyDescent="0.25">
      <c r="F2" s="60" t="s">
        <v>127</v>
      </c>
      <c r="G2" s="61"/>
      <c r="H2" s="61"/>
      <c r="I2" s="61"/>
      <c r="J2" s="61"/>
      <c r="K2" s="61"/>
      <c r="L2" s="61"/>
      <c r="M2" s="61"/>
      <c r="N2" s="61"/>
      <c r="O2" s="62"/>
    </row>
    <row r="3" spans="1:16" ht="16.5" thickBot="1" x14ac:dyDescent="0.3">
      <c r="F3" s="63" t="s">
        <v>126</v>
      </c>
      <c r="G3" s="64"/>
      <c r="H3" s="64"/>
      <c r="I3" s="64"/>
      <c r="J3" s="64"/>
      <c r="K3" s="64"/>
      <c r="L3" s="64"/>
      <c r="M3" s="64"/>
      <c r="N3" s="64"/>
      <c r="O3" s="65"/>
      <c r="P3" s="3"/>
    </row>
    <row r="4" spans="1:16" ht="29.25" customHeight="1" thickBot="1" x14ac:dyDescent="0.3">
      <c r="F4" s="66" t="s">
        <v>6</v>
      </c>
      <c r="G4" s="67"/>
      <c r="H4" s="43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68">
        <f>COUNT(M7:M36)</f>
        <v>0</v>
      </c>
      <c r="L4" s="69"/>
      <c r="M4" s="70"/>
      <c r="N4" s="74">
        <f>COUNTBLANK(M7:M36)</f>
        <v>30</v>
      </c>
      <c r="O4" s="75"/>
      <c r="P4" s="6"/>
    </row>
    <row r="5" spans="1:16" ht="69.75" customHeight="1" thickBot="1" x14ac:dyDescent="0.3">
      <c r="A5" s="30"/>
      <c r="B5" s="29"/>
      <c r="F5" s="78" t="s">
        <v>7</v>
      </c>
      <c r="G5" s="79"/>
      <c r="H5" s="42"/>
      <c r="I5" s="80"/>
      <c r="J5" s="81"/>
      <c r="K5" s="71"/>
      <c r="L5" s="72"/>
      <c r="M5" s="73"/>
      <c r="N5" s="76"/>
      <c r="O5" s="77"/>
      <c r="P5" s="6"/>
    </row>
    <row r="6" spans="1:16" ht="45" x14ac:dyDescent="0.25">
      <c r="A6" s="7" t="s">
        <v>8</v>
      </c>
      <c r="B6" s="7" t="s">
        <v>9</v>
      </c>
      <c r="C6" s="7" t="s">
        <v>10</v>
      </c>
      <c r="D6" s="7" t="s">
        <v>122</v>
      </c>
      <c r="E6" s="7" t="s">
        <v>123</v>
      </c>
      <c r="F6" s="8" t="s">
        <v>11</v>
      </c>
      <c r="G6" s="9" t="s">
        <v>120</v>
      </c>
      <c r="H6" s="9" t="s">
        <v>121</v>
      </c>
      <c r="I6" s="9" t="s">
        <v>1</v>
      </c>
      <c r="J6" s="9" t="s">
        <v>12</v>
      </c>
      <c r="K6" s="9" t="s">
        <v>13</v>
      </c>
      <c r="L6" s="9" t="s">
        <v>14</v>
      </c>
      <c r="M6" s="10" t="s">
        <v>15</v>
      </c>
      <c r="N6" s="9" t="s">
        <v>16</v>
      </c>
      <c r="O6" s="11" t="s">
        <v>17</v>
      </c>
    </row>
    <row r="7" spans="1:16" s="12" customFormat="1" ht="30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3.3.90.30.06.01.0145.000018-01</v>
      </c>
      <c r="E7" s="12">
        <f>H7</f>
        <v>224397</v>
      </c>
      <c r="F7" s="14">
        <v>1</v>
      </c>
      <c r="G7" s="54" t="s">
        <v>133</v>
      </c>
      <c r="H7" s="15">
        <v>224397</v>
      </c>
      <c r="I7" s="16" t="s">
        <v>198</v>
      </c>
      <c r="J7" s="16" t="str">
        <f>VLOOKUP(G7,'Base de Dados 30.16 e 52.42'!A:E,4,FALSE)</f>
        <v>FRUTA,Tipo: Abacaxi pérola, médio, Unidade De Fornecimento: Quilograma.</v>
      </c>
      <c r="K7" s="17" t="str">
        <f>VLOOKUP('Respostas Órgãos'!G7,'Base de Dados 30.16 e 52.42'!A:E,5,FALSE)</f>
        <v>Quilograma</v>
      </c>
      <c r="L7" s="18">
        <f>SUMIF('Base de Dados 30.16 e 52.42'!B:B,'Respostas Órgãos'!G7&amp;" - "&amp;'Respostas Órgãos'!$I$4,'Base de Dados 30.16 e 52.42'!I:I)</f>
        <v>0</v>
      </c>
      <c r="M7" s="19"/>
      <c r="N7" s="20">
        <f t="shared" ref="N7:N36" si="0">M7-L7</f>
        <v>0</v>
      </c>
      <c r="O7" s="21" t="str">
        <f t="shared" ref="O7:O36" si="1">IF(ISERROR((M7-L7)/L7),"Sem histórico de consumo",(M7-L7)/L7)</f>
        <v>Sem histórico de consumo</v>
      </c>
    </row>
    <row r="8" spans="1:16" s="12" customFormat="1" ht="30" x14ac:dyDescent="0.25">
      <c r="A8" s="12">
        <f t="shared" ref="A8:A36" si="2">$I$4</f>
        <v>0</v>
      </c>
      <c r="B8" s="12" t="str">
        <f t="shared" ref="B8:B36" si="3">$J$4</f>
        <v>← DIGITE O CÓDIGO DO SEU ÓRGÃO</v>
      </c>
      <c r="C8" s="13">
        <f t="shared" ref="C8:C17" si="4">ROUNDUP(M8,0)</f>
        <v>0</v>
      </c>
      <c r="D8" s="12" t="str">
        <f t="shared" ref="D8:D17" si="5">G8</f>
        <v>3.3.90.30.06.01.0146.000002-01</v>
      </c>
      <c r="E8" s="12">
        <f t="shared" ref="E8:E17" si="6">H8</f>
        <v>228716</v>
      </c>
      <c r="F8" s="14">
        <v>2</v>
      </c>
      <c r="G8" s="55" t="s">
        <v>136</v>
      </c>
      <c r="H8" s="15">
        <v>228716</v>
      </c>
      <c r="I8" s="16" t="s">
        <v>199</v>
      </c>
      <c r="J8" s="16" t="str">
        <f>VLOOKUP(G8,'Base de Dados 30.16 e 52.42'!A:E,4,FALSE)</f>
        <v>LEGUMES,Tipo: Abóbora moranga, Unidade De Fornecimento: Quilogram</v>
      </c>
      <c r="K8" s="17" t="str">
        <f>VLOOKUP('Respostas Órgãos'!G8,'Base de Dados 30.16 e 52.42'!A:E,5,FALSE)</f>
        <v>Quilograma</v>
      </c>
      <c r="L8" s="18">
        <f>SUMIF('Base de Dados 30.16 e 52.42'!B:B,'Respostas Órgãos'!G8&amp;" - "&amp;'Respostas Órgãos'!$I$4,'Base de Dados 30.16 e 52.42'!I:I)</f>
        <v>0</v>
      </c>
      <c r="M8" s="19"/>
      <c r="N8" s="20">
        <f t="shared" si="0"/>
        <v>0</v>
      </c>
      <c r="O8" s="21" t="str">
        <f t="shared" si="1"/>
        <v>Sem histórico de consumo</v>
      </c>
    </row>
    <row r="9" spans="1:16" s="12" customFormat="1" ht="30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3.3.90.30.06.01.0147.000001-01</v>
      </c>
      <c r="E9" s="12">
        <f t="shared" si="6"/>
        <v>413744</v>
      </c>
      <c r="F9" s="14">
        <v>3</v>
      </c>
      <c r="G9" s="53" t="s">
        <v>138</v>
      </c>
      <c r="H9" s="15">
        <v>413744</v>
      </c>
      <c r="I9" s="16" t="s">
        <v>200</v>
      </c>
      <c r="J9" s="16" t="str">
        <f>VLOOKUP(G9,'Base de Dados 30.16 e 52.42'!A:E,4,FALSE)</f>
        <v>VERDURA,Tipo: Almeirão, Unidade De Fornecimento: Quilograma.</v>
      </c>
      <c r="K9" s="17" t="str">
        <f>VLOOKUP('Respostas Órgãos'!G9,'Base de Dados 30.16 e 52.42'!A:E,5,FALSE)</f>
        <v>Quilograma</v>
      </c>
      <c r="L9" s="18">
        <f>SUMIF('Base de Dados 30.16 e 52.42'!B:B,'Respostas Órgãos'!G9&amp;" - "&amp;'Respostas Órgãos'!$I$4,'Base de Dados 30.16 e 52.42'!I:I)</f>
        <v>0</v>
      </c>
      <c r="M9" s="19"/>
      <c r="N9" s="20">
        <f t="shared" si="0"/>
        <v>0</v>
      </c>
      <c r="O9" s="21" t="str">
        <f t="shared" si="1"/>
        <v>Sem histórico de consumo</v>
      </c>
    </row>
    <row r="10" spans="1:16" s="12" customFormat="1" ht="30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3.3.90.30.06.01.0145.000003-01</v>
      </c>
      <c r="E10" s="12">
        <f t="shared" si="6"/>
        <v>224406</v>
      </c>
      <c r="F10" s="14">
        <v>4</v>
      </c>
      <c r="G10" s="53" t="s">
        <v>140</v>
      </c>
      <c r="H10" s="15">
        <v>224406</v>
      </c>
      <c r="I10" s="16" t="s">
        <v>201</v>
      </c>
      <c r="J10" s="16" t="str">
        <f>VLOOKUP(G10,'Base de Dados 30.16 e 52.42'!A:E,4,FALSE)</f>
        <v>FRUTA,Tipo: Banana nanica, Unidade De Fornecimento: Quilograma.</v>
      </c>
      <c r="K10" s="17" t="str">
        <f>VLOOKUP('Respostas Órgãos'!G10,'Base de Dados 30.16 e 52.42'!A:E,5,FALSE)</f>
        <v>Quilograma</v>
      </c>
      <c r="L10" s="18">
        <f>SUMIF('Base de Dados 30.16 e 52.42'!B:B,'Respostas Órgãos'!G10&amp;" - "&amp;'Respostas Órgãos'!$I$4,'Base de Dados 30.16 e 52.42'!I:I)</f>
        <v>0</v>
      </c>
      <c r="M10" s="19"/>
      <c r="N10" s="20">
        <f t="shared" si="0"/>
        <v>0</v>
      </c>
      <c r="O10" s="21" t="str">
        <f t="shared" si="1"/>
        <v>Sem histórico de consumo</v>
      </c>
    </row>
    <row r="11" spans="1:16" s="12" customFormat="1" ht="30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3.3.90.30.06.01.0145.000004-01</v>
      </c>
      <c r="E11" s="12">
        <f t="shared" si="6"/>
        <v>224404</v>
      </c>
      <c r="F11" s="14">
        <v>5</v>
      </c>
      <c r="G11" s="53" t="s">
        <v>142</v>
      </c>
      <c r="H11" s="15">
        <v>224404</v>
      </c>
      <c r="I11" s="16" t="s">
        <v>202</v>
      </c>
      <c r="J11" s="16" t="str">
        <f>VLOOKUP(G11,'Base de Dados 30.16 e 52.42'!A:E,4,FALSE)</f>
        <v>FRUTA,Tipo: Banana prata, Unidade De Fornecimento: Quilograma.</v>
      </c>
      <c r="K11" s="17" t="str">
        <f>VLOOKUP('Respostas Órgãos'!G11,'Base de Dados 30.16 e 52.42'!A:E,5,FALSE)</f>
        <v>Quilograma</v>
      </c>
      <c r="L11" s="18">
        <f>SUMIF('Base de Dados 30.16 e 52.42'!B:B,'Respostas Órgãos'!G11&amp;" - "&amp;'Respostas Órgãos'!$I$4,'Base de Dados 30.16 e 52.42'!I:I)</f>
        <v>0</v>
      </c>
      <c r="M11" s="19"/>
      <c r="N11" s="20">
        <f t="shared" si="0"/>
        <v>0</v>
      </c>
      <c r="O11" s="21" t="str">
        <f t="shared" si="1"/>
        <v>Sem histórico de consumo</v>
      </c>
    </row>
    <row r="12" spans="1:16" ht="30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3.3.90.30.06.01.0146.000003-01</v>
      </c>
      <c r="E12" s="12">
        <f t="shared" si="6"/>
        <v>226259</v>
      </c>
      <c r="F12" s="14">
        <v>6</v>
      </c>
      <c r="G12" s="53" t="s">
        <v>144</v>
      </c>
      <c r="H12" s="15">
        <v>226259</v>
      </c>
      <c r="I12" s="16" t="s">
        <v>203</v>
      </c>
      <c r="J12" s="16" t="str">
        <f>VLOOKUP(G12,'Base de Dados 30.16 e 52.42'!A:E,4,FALSE)</f>
        <v>LEGUMES,Tipo: Batata doce, Unidade De Fornecimento: Quilograma.</v>
      </c>
      <c r="K12" s="17" t="str">
        <f>VLOOKUP('Respostas Órgãos'!G12,'Base de Dados 30.16 e 52.42'!A:E,5,FALSE)</f>
        <v>Quilograma</v>
      </c>
      <c r="L12" s="18">
        <f>SUMIF('Base de Dados 30.16 e 52.42'!B:B,'Respostas Órgãos'!G12&amp;" - "&amp;'Respostas Órgãos'!$I$4,'Base de Dados 30.16 e 52.42'!I:I)</f>
        <v>0</v>
      </c>
      <c r="M12" s="19"/>
      <c r="N12" s="20">
        <f t="shared" si="0"/>
        <v>0</v>
      </c>
      <c r="O12" s="21" t="str">
        <f t="shared" si="1"/>
        <v>Sem histórico de consumo</v>
      </c>
    </row>
    <row r="13" spans="1:16" ht="30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3.3.90.30.06.01.0146.000004-01</v>
      </c>
      <c r="E13" s="12">
        <f t="shared" si="6"/>
        <v>226261</v>
      </c>
      <c r="F13" s="14">
        <v>7</v>
      </c>
      <c r="G13" s="53" t="s">
        <v>146</v>
      </c>
      <c r="H13" s="15">
        <v>226261</v>
      </c>
      <c r="I13" s="16" t="s">
        <v>204</v>
      </c>
      <c r="J13" s="16" t="str">
        <f>VLOOKUP(G13,'Base de Dados 30.16 e 52.42'!A:E,4,FALSE)</f>
        <v>LEGUMES,Tipo: Beterraba, Unidade De Fornecimento: Quilograma.</v>
      </c>
      <c r="K13" s="17" t="str">
        <f>VLOOKUP('Respostas Órgãos'!G13,'Base de Dados 30.16 e 52.42'!A:E,5,FALSE)</f>
        <v>Quilograma</v>
      </c>
      <c r="L13" s="18">
        <f>SUMIF('Base de Dados 30.16 e 52.42'!B:B,'Respostas Órgãos'!G13&amp;" - "&amp;'Respostas Órgãos'!$I$4,'Base de Dados 30.16 e 52.42'!I:I)</f>
        <v>0</v>
      </c>
      <c r="M13" s="19"/>
      <c r="N13" s="20">
        <f t="shared" si="0"/>
        <v>0</v>
      </c>
      <c r="O13" s="21" t="str">
        <f t="shared" si="1"/>
        <v>Sem histórico de consumo</v>
      </c>
    </row>
    <row r="14" spans="1:16" ht="30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3.3.90.30.06.01.0145.000020-01</v>
      </c>
      <c r="E14" s="12">
        <f t="shared" si="6"/>
        <v>75582</v>
      </c>
      <c r="F14" s="14">
        <v>8</v>
      </c>
      <c r="G14" s="53" t="s">
        <v>148</v>
      </c>
      <c r="H14" s="15">
        <v>75582</v>
      </c>
      <c r="I14" s="16" t="s">
        <v>205</v>
      </c>
      <c r="J14" s="16" t="str">
        <f>VLOOKUP(G14,'Base de Dados 30.16 e 52.42'!A:E,4,FALSE)</f>
        <v>FRUTA,Tipo: Castanha do pará, Unidade De Fornecimento: Embalagem com 500 gramas.</v>
      </c>
      <c r="K14" s="17" t="str">
        <f>VLOOKUP('Respostas Órgãos'!G14,'Base de Dados 30.16 e 52.42'!A:E,5,FALSE)</f>
        <v>Embalagem</v>
      </c>
      <c r="L14" s="18">
        <f>SUMIF('Base de Dados 30.16 e 52.42'!B:B,'Respostas Órgãos'!G14&amp;" - "&amp;'Respostas Órgãos'!$I$4,'Base de Dados 30.16 e 52.42'!I:I)</f>
        <v>0</v>
      </c>
      <c r="M14" s="19"/>
      <c r="N14" s="20">
        <f t="shared" si="0"/>
        <v>0</v>
      </c>
      <c r="O14" s="21" t="str">
        <f t="shared" si="1"/>
        <v>Sem histórico de consumo</v>
      </c>
    </row>
    <row r="15" spans="1:16" ht="3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3.3.90.30.06.01.0145.000021-01</v>
      </c>
      <c r="E15" s="12">
        <f t="shared" si="6"/>
        <v>75582</v>
      </c>
      <c r="F15" s="14">
        <v>9</v>
      </c>
      <c r="G15" s="53" t="s">
        <v>151</v>
      </c>
      <c r="H15" s="15">
        <v>75582</v>
      </c>
      <c r="I15" s="16" t="s">
        <v>206</v>
      </c>
      <c r="J15" s="16" t="str">
        <f>VLOOKUP(G15,'Base de Dados 30.16 e 52.42'!A:E,4,FALSE)</f>
        <v>FRUTA,Tipo: Castanha de caju, Unidade De Fornecimento: Quilograma.</v>
      </c>
      <c r="K15" s="17" t="str">
        <f>VLOOKUP('Respostas Órgãos'!G15,'Base de Dados 30.16 e 52.42'!A:E,5,FALSE)</f>
        <v>Quilograma</v>
      </c>
      <c r="L15" s="18">
        <f>SUMIF('Base de Dados 30.16 e 52.42'!B:B,'Respostas Órgãos'!G15&amp;" - "&amp;'Respostas Órgãos'!$I$4,'Base de Dados 30.16 e 52.42'!I:I)</f>
        <v>0</v>
      </c>
      <c r="M15" s="19"/>
      <c r="N15" s="20">
        <f t="shared" si="0"/>
        <v>0</v>
      </c>
      <c r="O15" s="21" t="str">
        <f t="shared" si="1"/>
        <v>Sem histórico de consumo</v>
      </c>
    </row>
    <row r="16" spans="1:16" ht="3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3.3.90.30.06.01.0146.000006-01</v>
      </c>
      <c r="E16" s="12">
        <f t="shared" si="6"/>
        <v>279322</v>
      </c>
      <c r="F16" s="14">
        <v>10</v>
      </c>
      <c r="G16" s="53" t="s">
        <v>153</v>
      </c>
      <c r="H16" s="15">
        <v>279322</v>
      </c>
      <c r="I16" s="16" t="s">
        <v>207</v>
      </c>
      <c r="J16" s="16" t="str">
        <f>VLOOKUP(G16,'Base de Dados 30.16 e 52.42'!A:E,4,FALSE)</f>
        <v>LEGUMES,Tipo: Cenoura extra, Unidade De Fornecimento: Quilograma. </v>
      </c>
      <c r="K16" s="17" t="str">
        <f>VLOOKUP('Respostas Órgãos'!G16,'Base de Dados 30.16 e 52.42'!A:E,5,FALSE)</f>
        <v>Quilograma</v>
      </c>
      <c r="L16" s="18">
        <f>SUMIF('Base de Dados 30.16 e 52.42'!B:B,'Respostas Órgãos'!G16&amp;" - "&amp;'Respostas Órgãos'!$I$4,'Base de Dados 30.16 e 52.42'!I:I)</f>
        <v>0</v>
      </c>
      <c r="M16" s="19"/>
      <c r="N16" s="20">
        <f t="shared" si="0"/>
        <v>0</v>
      </c>
      <c r="O16" s="21" t="str">
        <f t="shared" si="1"/>
        <v>Sem histórico de consumo</v>
      </c>
    </row>
    <row r="17" spans="1:15" ht="3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3.3.90.30.06.01.0145.000006-01</v>
      </c>
      <c r="E17" s="12">
        <f t="shared" si="6"/>
        <v>373192</v>
      </c>
      <c r="F17" s="14">
        <v>11</v>
      </c>
      <c r="G17" s="53" t="s">
        <v>155</v>
      </c>
      <c r="H17" s="15">
        <v>373192</v>
      </c>
      <c r="I17" s="16" t="s">
        <v>208</v>
      </c>
      <c r="J17" s="16" t="str">
        <f>VLOOKUP(G17,'Base de Dados 30.16 e 52.42'!A:E,4,FALSE)</f>
        <v>FRUTA,Tipo: Côco seco, Unidade De Fornecimento: Quilograma.</v>
      </c>
      <c r="K17" s="17" t="str">
        <f>VLOOKUP('Respostas Órgãos'!G17,'Base de Dados 30.16 e 52.42'!A:E,5,FALSE)</f>
        <v>Quilograma</v>
      </c>
      <c r="L17" s="18">
        <f>SUMIF('Base de Dados 30.16 e 52.42'!B:B,'Respostas Órgãos'!G17&amp;" - "&amp;'Respostas Órgãos'!$I$4,'Base de Dados 30.16 e 52.42'!I:I)</f>
        <v>0</v>
      </c>
      <c r="M17" s="19"/>
      <c r="N17" s="20">
        <f t="shared" si="0"/>
        <v>0</v>
      </c>
      <c r="O17" s="21" t="str">
        <f t="shared" si="1"/>
        <v>Sem histórico de consumo</v>
      </c>
    </row>
    <row r="18" spans="1:15" ht="30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ref="C18:C36" si="7">ROUNDUP(M18,0)</f>
        <v>0</v>
      </c>
      <c r="D18" s="12" t="str">
        <f t="shared" ref="D18:D36" si="8">G18</f>
        <v>3.3.90.30.06.01.0145.000007-01</v>
      </c>
      <c r="E18" s="12">
        <f t="shared" ref="E18:E36" si="9">H18</f>
        <v>250001</v>
      </c>
      <c r="F18" s="14">
        <v>12</v>
      </c>
      <c r="G18" s="53" t="s">
        <v>157</v>
      </c>
      <c r="H18" s="15">
        <v>250001</v>
      </c>
      <c r="I18" s="16" t="s">
        <v>209</v>
      </c>
      <c r="J18" s="16" t="str">
        <f>VLOOKUP(G18,'Base de Dados 30.16 e 52.42'!A:E,4,FALSE)</f>
        <v>FRUTA,Tipo: Côco verde, Unidade De Fornecimento: Quilograma.</v>
      </c>
      <c r="K18" s="17" t="str">
        <f>VLOOKUP('Respostas Órgãos'!G18,'Base de Dados 30.16 e 52.42'!A:E,5,FALSE)</f>
        <v>Quilograma</v>
      </c>
      <c r="L18" s="18">
        <f>SUMIF('Base de Dados 30.16 e 52.42'!B:B,'Respostas Órgãos'!G18&amp;" - "&amp;'Respostas Órgãos'!$I$4,'Base de Dados 30.16 e 52.42'!I:I)</f>
        <v>0</v>
      </c>
      <c r="M18" s="19"/>
      <c r="N18" s="20">
        <f t="shared" si="0"/>
        <v>0</v>
      </c>
      <c r="O18" s="21" t="str">
        <f t="shared" si="1"/>
        <v>Sem histórico de consumo</v>
      </c>
    </row>
    <row r="19" spans="1:15" ht="30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7"/>
        <v>0</v>
      </c>
      <c r="D19" s="12" t="str">
        <f t="shared" si="8"/>
        <v>3.3.90.30.06.01.0147.000002-01</v>
      </c>
      <c r="E19" s="12">
        <f t="shared" si="9"/>
        <v>226232</v>
      </c>
      <c r="F19" s="14">
        <v>13</v>
      </c>
      <c r="G19" s="53" t="s">
        <v>159</v>
      </c>
      <c r="H19" s="15">
        <v>226232</v>
      </c>
      <c r="I19" s="16" t="s">
        <v>210</v>
      </c>
      <c r="J19" s="16" t="str">
        <f>VLOOKUP(G19,'Base de Dados 30.16 e 52.42'!A:E,4,FALSE)</f>
        <v>VERDURA,Tipo: Chicória, Unidade De Fornecimento: Quilograma.</v>
      </c>
      <c r="K19" s="17" t="str">
        <f>VLOOKUP('Respostas Órgãos'!G19,'Base de Dados 30.16 e 52.42'!A:E,5,FALSE)</f>
        <v>Quilograma</v>
      </c>
      <c r="L19" s="18">
        <f>SUMIF('Base de Dados 30.16 e 52.42'!B:B,'Respostas Órgãos'!G19&amp;" - "&amp;'Respostas Órgãos'!$I$4,'Base de Dados 30.16 e 52.42'!I:I)</f>
        <v>0</v>
      </c>
      <c r="M19" s="19"/>
      <c r="N19" s="20">
        <f t="shared" si="0"/>
        <v>0</v>
      </c>
      <c r="O19" s="21" t="str">
        <f t="shared" si="1"/>
        <v>Sem histórico de consumo</v>
      </c>
    </row>
    <row r="20" spans="1:15" ht="30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7"/>
        <v>0</v>
      </c>
      <c r="D20" s="12" t="str">
        <f t="shared" si="8"/>
        <v>3.3.90.30.06.01.0147.000003-01</v>
      </c>
      <c r="E20" s="12">
        <f t="shared" si="9"/>
        <v>256113</v>
      </c>
      <c r="F20" s="14">
        <v>14</v>
      </c>
      <c r="G20" s="53" t="s">
        <v>161</v>
      </c>
      <c r="H20" s="15">
        <v>256113</v>
      </c>
      <c r="I20" s="16" t="s">
        <v>211</v>
      </c>
      <c r="J20" s="16" t="str">
        <f>VLOOKUP(G20,'Base de Dados 30.16 e 52.42'!A:E,4,FALSE)</f>
        <v>VERDURA,Tipo: Couve manteiga, Unidade De Fornecimento: Quilograma.</v>
      </c>
      <c r="K20" s="17" t="str">
        <f>VLOOKUP('Respostas Órgãos'!G20,'Base de Dados 30.16 e 52.42'!A:E,5,FALSE)</f>
        <v>Quilograma</v>
      </c>
      <c r="L20" s="18">
        <f>SUMIF('Base de Dados 30.16 e 52.42'!B:B,'Respostas Órgãos'!G20&amp;" - "&amp;'Respostas Órgãos'!$I$4,'Base de Dados 30.16 e 52.42'!I:I)</f>
        <v>0</v>
      </c>
      <c r="M20" s="19"/>
      <c r="N20" s="20">
        <f t="shared" si="0"/>
        <v>0</v>
      </c>
      <c r="O20" s="21" t="str">
        <f t="shared" si="1"/>
        <v>Sem histórico de consumo</v>
      </c>
    </row>
    <row r="21" spans="1:15" ht="30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7"/>
        <v>0</v>
      </c>
      <c r="D21" s="12" t="str">
        <f t="shared" si="8"/>
        <v>3.3.90.30.06.01.0147.000004-01</v>
      </c>
      <c r="E21" s="12">
        <f t="shared" si="9"/>
        <v>226238</v>
      </c>
      <c r="F21" s="14">
        <v>15</v>
      </c>
      <c r="G21" s="53" t="s">
        <v>163</v>
      </c>
      <c r="H21" s="15">
        <v>226238</v>
      </c>
      <c r="I21" s="16" t="s">
        <v>212</v>
      </c>
      <c r="J21" s="16" t="str">
        <f>VLOOKUP(G21,'Base de Dados 30.16 e 52.42'!A:E,4,FALSE)</f>
        <v>VERDURA,Tipo: Espinafre, Unidade De Fornecimento: Quilograma.</v>
      </c>
      <c r="K21" s="17" t="str">
        <f>VLOOKUP('Respostas Órgãos'!G21,'Base de Dados 30.16 e 52.42'!A:E,5,FALSE)</f>
        <v>Quilograma</v>
      </c>
      <c r="L21" s="18">
        <f>SUMIF('Base de Dados 30.16 e 52.42'!B:B,'Respostas Órgãos'!G21&amp;" - "&amp;'Respostas Órgãos'!$I$4,'Base de Dados 30.16 e 52.42'!I:I)</f>
        <v>0</v>
      </c>
      <c r="M21" s="19"/>
      <c r="N21" s="20">
        <f t="shared" si="0"/>
        <v>0</v>
      </c>
      <c r="O21" s="21" t="str">
        <f t="shared" si="1"/>
        <v>Sem histórico de consumo</v>
      </c>
    </row>
    <row r="22" spans="1:15" ht="30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7"/>
        <v>0</v>
      </c>
      <c r="D22" s="12" t="str">
        <f t="shared" si="8"/>
        <v>3.3.90.30.06.01.0145.000008-01</v>
      </c>
      <c r="E22" s="12">
        <f t="shared" si="9"/>
        <v>347380</v>
      </c>
      <c r="F22" s="14">
        <v>16</v>
      </c>
      <c r="G22" s="53" t="s">
        <v>165</v>
      </c>
      <c r="H22" s="15">
        <v>347380</v>
      </c>
      <c r="I22" s="16" t="s">
        <v>213</v>
      </c>
      <c r="J22" s="16" t="str">
        <f>VLOOKUP(G22,'Base de Dados 30.16 e 52.42'!A:E,4,FALSE)</f>
        <v>FRUTA,Tipo: Goiaba extra, Unidade De Fornecimento: Quilograma.</v>
      </c>
      <c r="K22" s="17" t="str">
        <f>VLOOKUP('Respostas Órgãos'!G22,'Base de Dados 30.16 e 52.42'!A:E,5,FALSE)</f>
        <v>Quilograma</v>
      </c>
      <c r="L22" s="18">
        <f>SUMIF('Base de Dados 30.16 e 52.42'!B:B,'Respostas Órgãos'!G22&amp;" - "&amp;'Respostas Órgãos'!$I$4,'Base de Dados 30.16 e 52.42'!I:I)</f>
        <v>0</v>
      </c>
      <c r="M22" s="19"/>
      <c r="N22" s="20">
        <f t="shared" si="0"/>
        <v>0</v>
      </c>
      <c r="O22" s="21" t="str">
        <f t="shared" si="1"/>
        <v>Sem histórico de consumo</v>
      </c>
    </row>
    <row r="23" spans="1:15" ht="3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7"/>
        <v>0</v>
      </c>
      <c r="D23" s="12" t="str">
        <f t="shared" si="8"/>
        <v>3.3.90.30.06.01.0146.000007-01</v>
      </c>
      <c r="E23" s="12">
        <f t="shared" si="9"/>
        <v>321037</v>
      </c>
      <c r="F23" s="14">
        <v>17</v>
      </c>
      <c r="G23" s="53" t="s">
        <v>167</v>
      </c>
      <c r="H23" s="15">
        <v>321037</v>
      </c>
      <c r="I23" s="16" t="s">
        <v>214</v>
      </c>
      <c r="J23" s="16" t="str">
        <f>VLOOKUP(G23,'Base de Dados 30.16 e 52.42'!A:E,4,FALSE)</f>
        <v>LEGUMES,Tipo: Jiló, Unidade De Fornecimento: Quilograma.</v>
      </c>
      <c r="K23" s="17" t="str">
        <f>VLOOKUP('Respostas Órgãos'!G23,'Base de Dados 30.16 e 52.42'!A:E,5,FALSE)</f>
        <v>Quilograma</v>
      </c>
      <c r="L23" s="18">
        <f>SUMIF('Base de Dados 30.16 e 52.42'!B:B,'Respostas Órgãos'!G23&amp;" - "&amp;'Respostas Órgãos'!$I$4,'Base de Dados 30.16 e 52.42'!I:I)</f>
        <v>0</v>
      </c>
      <c r="M23" s="19"/>
      <c r="N23" s="20">
        <f t="shared" si="0"/>
        <v>0</v>
      </c>
      <c r="O23" s="21" t="str">
        <f t="shared" si="1"/>
        <v>Sem histórico de consumo</v>
      </c>
    </row>
    <row r="24" spans="1:15" ht="3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7"/>
        <v>0</v>
      </c>
      <c r="D24" s="12" t="str">
        <f t="shared" si="8"/>
        <v>3.3.90.30.06.01.0145.000009-01</v>
      </c>
      <c r="E24" s="12">
        <f t="shared" si="9"/>
        <v>224387</v>
      </c>
      <c r="F24" s="14">
        <v>18</v>
      </c>
      <c r="G24" s="53" t="s">
        <v>169</v>
      </c>
      <c r="H24" s="15">
        <v>224387</v>
      </c>
      <c r="I24" s="16" t="s">
        <v>215</v>
      </c>
      <c r="J24" s="16" t="str">
        <f>VLOOKUP(G24,'Base de Dados 30.16 e 52.42'!A:E,4,FALSE)</f>
        <v>FRUTA,Tipo: Laranja pêra, Unidade De Fornecimento: Quilograma.</v>
      </c>
      <c r="K24" s="17" t="str">
        <f>VLOOKUP('Respostas Órgãos'!G24,'Base de Dados 30.16 e 52.42'!A:E,5,FALSE)</f>
        <v>Quilograma</v>
      </c>
      <c r="L24" s="18">
        <f>SUMIF('Base de Dados 30.16 e 52.42'!B:B,'Respostas Órgãos'!G24&amp;" - "&amp;'Respostas Órgãos'!$I$4,'Base de Dados 30.16 e 52.42'!I:I)</f>
        <v>0</v>
      </c>
      <c r="M24" s="19"/>
      <c r="N24" s="20">
        <f t="shared" si="0"/>
        <v>0</v>
      </c>
      <c r="O24" s="21" t="str">
        <f t="shared" si="1"/>
        <v>Sem histórico de consumo</v>
      </c>
    </row>
    <row r="25" spans="1:15" ht="3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7"/>
        <v>0</v>
      </c>
      <c r="D25" s="12" t="str">
        <f t="shared" si="8"/>
        <v>3.3.90.30.06.01.0145.000022-01</v>
      </c>
      <c r="E25" s="12">
        <f t="shared" si="9"/>
        <v>224388</v>
      </c>
      <c r="F25" s="14">
        <v>19</v>
      </c>
      <c r="G25" s="53" t="s">
        <v>171</v>
      </c>
      <c r="H25" s="15">
        <v>224388</v>
      </c>
      <c r="I25" s="16" t="s">
        <v>216</v>
      </c>
      <c r="J25" s="16" t="str">
        <f>VLOOKUP(G25,'Base de Dados 30.16 e 52.42'!A:E,4,FALSE)</f>
        <v>FRUTA,Tipo: Laranja lima, Unidade De Fornecimento: Quilograma.</v>
      </c>
      <c r="K25" s="17" t="str">
        <f>VLOOKUP('Respostas Órgãos'!G25,'Base de Dados 30.16 e 52.42'!A:E,5,FALSE)</f>
        <v>Quilograma</v>
      </c>
      <c r="L25" s="18">
        <f>SUMIF('Base de Dados 30.16 e 52.42'!B:B,'Respostas Órgãos'!G25&amp;" - "&amp;'Respostas Órgãos'!$I$4,'Base de Dados 30.16 e 52.42'!I:I)</f>
        <v>0</v>
      </c>
      <c r="M25" s="19"/>
      <c r="N25" s="20">
        <f t="shared" si="0"/>
        <v>0</v>
      </c>
      <c r="O25" s="21" t="str">
        <f t="shared" si="1"/>
        <v>Sem histórico de consumo</v>
      </c>
    </row>
    <row r="26" spans="1:15" ht="30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7"/>
        <v>0</v>
      </c>
      <c r="D26" s="12" t="str">
        <f t="shared" si="8"/>
        <v>3.3.90.30.06.01.0145.000023-01</v>
      </c>
      <c r="E26" s="12">
        <f t="shared" si="9"/>
        <v>224394</v>
      </c>
      <c r="F26" s="14">
        <v>20</v>
      </c>
      <c r="G26" s="53" t="s">
        <v>173</v>
      </c>
      <c r="H26" s="15">
        <v>224394</v>
      </c>
      <c r="I26" s="16" t="s">
        <v>217</v>
      </c>
      <c r="J26" s="16" t="str">
        <f>VLOOKUP(G26,'Base de Dados 30.16 e 52.42'!A:E,4,FALSE)</f>
        <v>FRUTA,Tipo: Maçã fuji, Unidade De Fornecimento: Quilograma.</v>
      </c>
      <c r="K26" s="17" t="str">
        <f>VLOOKUP('Respostas Órgãos'!G26,'Base de Dados 30.16 e 52.42'!A:E,5,FALSE)</f>
        <v>Quilograma</v>
      </c>
      <c r="L26" s="18">
        <f>SUMIF('Base de Dados 30.16 e 52.42'!B:B,'Respostas Órgãos'!G26&amp;" - "&amp;'Respostas Órgãos'!$I$4,'Base de Dados 30.16 e 52.42'!I:I)</f>
        <v>0</v>
      </c>
      <c r="M26" s="19"/>
      <c r="N26" s="20">
        <f t="shared" si="0"/>
        <v>0</v>
      </c>
      <c r="O26" s="21" t="str">
        <f t="shared" si="1"/>
        <v>Sem histórico de consumo</v>
      </c>
    </row>
    <row r="27" spans="1:15" ht="30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7"/>
        <v>0</v>
      </c>
      <c r="D27" s="12" t="str">
        <f t="shared" si="8"/>
        <v>3.3.90.30.06.01.0145.000011-01</v>
      </c>
      <c r="E27" s="12">
        <f t="shared" si="9"/>
        <v>229331</v>
      </c>
      <c r="F27" s="14">
        <v>21</v>
      </c>
      <c r="G27" s="53" t="s">
        <v>175</v>
      </c>
      <c r="H27" s="15">
        <v>229331</v>
      </c>
      <c r="I27" s="16" t="s">
        <v>218</v>
      </c>
      <c r="J27" s="16" t="str">
        <f>VLOOKUP(G27,'Base de Dados 30.16 e 52.42'!A:E,4,FALSE)</f>
        <v>FRUTA,Tipo: Mamão formosa, Unidade De Fornecimento: Quilograma.</v>
      </c>
      <c r="K27" s="17" t="str">
        <f>VLOOKUP('Respostas Órgãos'!G27,'Base de Dados 30.16 e 52.42'!A:E,5,FALSE)</f>
        <v>Quilograma</v>
      </c>
      <c r="L27" s="18">
        <f>SUMIF('Base de Dados 30.16 e 52.42'!B:B,'Respostas Órgãos'!G27&amp;" - "&amp;'Respostas Órgãos'!$I$4,'Base de Dados 30.16 e 52.42'!I:I)</f>
        <v>0</v>
      </c>
      <c r="M27" s="19"/>
      <c r="N27" s="20">
        <f t="shared" si="0"/>
        <v>0</v>
      </c>
      <c r="O27" s="21" t="str">
        <f t="shared" si="1"/>
        <v>Sem histórico de consumo</v>
      </c>
    </row>
    <row r="28" spans="1:15" ht="3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7"/>
        <v>0</v>
      </c>
      <c r="D28" s="12" t="str">
        <f t="shared" si="8"/>
        <v>3.3.90.30.06.01.0145.000014-01</v>
      </c>
      <c r="E28" s="12">
        <f t="shared" si="9"/>
        <v>423061</v>
      </c>
      <c r="F28" s="14">
        <v>22</v>
      </c>
      <c r="G28" s="53" t="s">
        <v>177</v>
      </c>
      <c r="H28" s="15">
        <v>423061</v>
      </c>
      <c r="I28" s="16" t="s">
        <v>219</v>
      </c>
      <c r="J28" s="16" t="str">
        <f>VLOOKUP(G28,'Base de Dados 30.16 e 52.42'!A:E,4,FALSE)</f>
        <v>FRUTA,Tipo: Melancia extra, Unidade De Fornecimento: Quilograma.</v>
      </c>
      <c r="K28" s="17" t="str">
        <f>VLOOKUP('Respostas Órgãos'!G28,'Base de Dados 30.16 e 52.42'!A:E,5,FALSE)</f>
        <v>Quilograma</v>
      </c>
      <c r="L28" s="18">
        <f>SUMIF('Base de Dados 30.16 e 52.42'!B:B,'Respostas Órgãos'!G28&amp;" - "&amp;'Respostas Órgãos'!$I$4,'Base de Dados 30.16 e 52.42'!I:I)</f>
        <v>0</v>
      </c>
      <c r="M28" s="19"/>
      <c r="N28" s="20">
        <f t="shared" si="0"/>
        <v>0</v>
      </c>
      <c r="O28" s="21" t="str">
        <f t="shared" si="1"/>
        <v>Sem histórico de consumo</v>
      </c>
    </row>
    <row r="29" spans="1:15" ht="3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7"/>
        <v>0</v>
      </c>
      <c r="D29" s="12" t="str">
        <f t="shared" si="8"/>
        <v>3.3.90.30.06.01.0145.000015-01</v>
      </c>
      <c r="E29" s="12">
        <f t="shared" si="9"/>
        <v>258270</v>
      </c>
      <c r="F29" s="14">
        <v>23</v>
      </c>
      <c r="G29" s="53" t="s">
        <v>179</v>
      </c>
      <c r="H29" s="15">
        <v>258270</v>
      </c>
      <c r="I29" s="16" t="s">
        <v>220</v>
      </c>
      <c r="J29" s="16" t="str">
        <f>VLOOKUP(G29,'Base de Dados 30.16 e 52.42'!A:E,4,FALSE)</f>
        <v>FRUTA,Tipo: Melão amarelo, Unidade De Fornecimento: Quilograma.</v>
      </c>
      <c r="K29" s="17" t="str">
        <f>VLOOKUP('Respostas Órgãos'!G29,'Base de Dados 30.16 e 52.42'!A:E,5,FALSE)</f>
        <v>Quilograma</v>
      </c>
      <c r="L29" s="18">
        <f>SUMIF('Base de Dados 30.16 e 52.42'!B:B,'Respostas Órgãos'!G29&amp;" - "&amp;'Respostas Órgãos'!$I$4,'Base de Dados 30.16 e 52.42'!I:I)</f>
        <v>0</v>
      </c>
      <c r="M29" s="19"/>
      <c r="N29" s="20">
        <f t="shared" si="0"/>
        <v>0</v>
      </c>
      <c r="O29" s="21" t="str">
        <f t="shared" si="1"/>
        <v>Sem histórico de consumo</v>
      </c>
    </row>
    <row r="30" spans="1:15" ht="30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7"/>
        <v>0</v>
      </c>
      <c r="D30" s="12" t="str">
        <f t="shared" si="8"/>
        <v>3.3.90.30.06.01.0146.000008-01</v>
      </c>
      <c r="E30" s="12">
        <f t="shared" si="9"/>
        <v>226268</v>
      </c>
      <c r="F30" s="14">
        <v>24</v>
      </c>
      <c r="G30" s="53" t="s">
        <v>181</v>
      </c>
      <c r="H30" s="15">
        <v>226268</v>
      </c>
      <c r="I30" s="16" t="s">
        <v>221</v>
      </c>
      <c r="J30" s="16" t="str">
        <f>VLOOKUP(G30,'Base de Dados 30.16 e 52.42'!A:E,4,FALSE)</f>
        <v>LEGUMES,Tipo: Mandioca extra, Unidade De Fornecimento: Quilograma.</v>
      </c>
      <c r="K30" s="17" t="str">
        <f>VLOOKUP('Respostas Órgãos'!G30,'Base de Dados 30.16 e 52.42'!A:E,5,FALSE)</f>
        <v>Quilograma</v>
      </c>
      <c r="L30" s="18">
        <f>SUMIF('Base de Dados 30.16 e 52.42'!B:B,'Respostas Órgãos'!G30&amp;" - "&amp;'Respostas Órgãos'!$I$4,'Base de Dados 30.16 e 52.42'!I:I)</f>
        <v>0</v>
      </c>
      <c r="M30" s="19"/>
      <c r="N30" s="20">
        <f t="shared" si="0"/>
        <v>0</v>
      </c>
      <c r="O30" s="21" t="str">
        <f t="shared" si="1"/>
        <v>Sem histórico de consumo</v>
      </c>
    </row>
    <row r="31" spans="1:15" ht="30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7"/>
        <v>0</v>
      </c>
      <c r="D31" s="12" t="str">
        <f t="shared" si="8"/>
        <v>3.3.90.30.06.01.0146.000009-01</v>
      </c>
      <c r="E31" s="12">
        <f t="shared" si="9"/>
        <v>226243</v>
      </c>
      <c r="F31" s="14">
        <v>25</v>
      </c>
      <c r="G31" s="53" t="s">
        <v>183</v>
      </c>
      <c r="H31" s="15">
        <v>226243</v>
      </c>
      <c r="I31" s="16" t="s">
        <v>222</v>
      </c>
      <c r="J31" s="16" t="str">
        <f>VLOOKUP(G31,'Base de Dados 30.16 e 52.42'!A:E,4,FALSE)</f>
        <v>LEGUMES,Tipo: Milho verde, em espiga. com casca, Unidade De Fornecimento: Quilograma.</v>
      </c>
      <c r="K31" s="17" t="str">
        <f>VLOOKUP('Respostas Órgãos'!G31,'Base de Dados 30.16 e 52.42'!A:E,5,FALSE)</f>
        <v>Quilograma</v>
      </c>
      <c r="L31" s="18">
        <f>SUMIF('Base de Dados 30.16 e 52.42'!B:B,'Respostas Órgãos'!G31&amp;" - "&amp;'Respostas Órgãos'!$I$4,'Base de Dados 30.16 e 52.42'!I:I)</f>
        <v>0</v>
      </c>
      <c r="M31" s="19"/>
      <c r="N31" s="20">
        <f t="shared" si="0"/>
        <v>0</v>
      </c>
      <c r="O31" s="21" t="str">
        <f t="shared" si="1"/>
        <v>Sem histórico de consumo</v>
      </c>
    </row>
    <row r="32" spans="1:15" ht="30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7"/>
        <v>0</v>
      </c>
      <c r="D32" s="12" t="str">
        <f t="shared" si="8"/>
        <v>3.3.90.30.06.01.0147.000005-01</v>
      </c>
      <c r="E32" s="12">
        <f t="shared" si="9"/>
        <v>373173</v>
      </c>
      <c r="F32" s="14">
        <v>26</v>
      </c>
      <c r="G32" s="53" t="s">
        <v>185</v>
      </c>
      <c r="H32" s="15">
        <v>373173</v>
      </c>
      <c r="I32" s="16" t="s">
        <v>223</v>
      </c>
      <c r="J32" s="16" t="str">
        <f>VLOOKUP(G32,'Base de Dados 30.16 e 52.42'!A:E,4,FALSE)</f>
        <v>VERDURA,Tipo: Pepino, Unidade De Fornecimento: Quilograma.</v>
      </c>
      <c r="K32" s="17" t="str">
        <f>VLOOKUP('Respostas Órgãos'!G32,'Base de Dados 30.16 e 52.42'!A:E,5,FALSE)</f>
        <v>Quilograma</v>
      </c>
      <c r="L32" s="18">
        <f>SUMIF('Base de Dados 30.16 e 52.42'!B:B,'Respostas Órgãos'!G32&amp;" - "&amp;'Respostas Órgãos'!$I$4,'Base de Dados 30.16 e 52.42'!I:I)</f>
        <v>0</v>
      </c>
      <c r="M32" s="19"/>
      <c r="N32" s="20">
        <f t="shared" si="0"/>
        <v>0</v>
      </c>
      <c r="O32" s="21" t="str">
        <f t="shared" si="1"/>
        <v>Sem histórico de consumo</v>
      </c>
    </row>
    <row r="33" spans="1:15" ht="30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7"/>
        <v>0</v>
      </c>
      <c r="D33" s="12" t="str">
        <f t="shared" si="8"/>
        <v>3.3.90.30.06.01.0146.000011-01</v>
      </c>
      <c r="E33" s="12">
        <f t="shared" si="9"/>
        <v>97101</v>
      </c>
      <c r="F33" s="14">
        <v>27</v>
      </c>
      <c r="G33" s="53" t="s">
        <v>187</v>
      </c>
      <c r="H33" s="15">
        <v>97101</v>
      </c>
      <c r="I33" s="16" t="s">
        <v>224</v>
      </c>
      <c r="J33" s="16" t="str">
        <f>VLOOKUP(G33,'Base de Dados 30.16 e 52.42'!A:E,4,FALSE)</f>
        <v>LEGUMES,Tipo: Tomate extra, Unidade De Fornecimento: Quilograma.</v>
      </c>
      <c r="K33" s="17" t="str">
        <f>VLOOKUP('Respostas Órgãos'!G33,'Base de Dados 30.16 e 52.42'!A:E,5,FALSE)</f>
        <v>Quilograma</v>
      </c>
      <c r="L33" s="18">
        <f>SUMIF('Base de Dados 30.16 e 52.42'!B:B,'Respostas Órgãos'!G33&amp;" - "&amp;'Respostas Órgãos'!$I$4,'Base de Dados 30.16 e 52.42'!I:I)</f>
        <v>0</v>
      </c>
      <c r="M33" s="19"/>
      <c r="N33" s="20">
        <f t="shared" si="0"/>
        <v>0</v>
      </c>
      <c r="O33" s="21" t="str">
        <f t="shared" si="1"/>
        <v>Sem histórico de consumo</v>
      </c>
    </row>
    <row r="34" spans="1:15" ht="30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7"/>
        <v>0</v>
      </c>
      <c r="D34" s="12" t="str">
        <f t="shared" si="8"/>
        <v>3.3.90.30.06.01.0145.000017-01</v>
      </c>
      <c r="E34" s="12">
        <f t="shared" si="9"/>
        <v>423062</v>
      </c>
      <c r="F34" s="14">
        <v>28</v>
      </c>
      <c r="G34" s="53" t="s">
        <v>189</v>
      </c>
      <c r="H34" s="15">
        <v>423062</v>
      </c>
      <c r="I34" s="16" t="s">
        <v>225</v>
      </c>
      <c r="J34" s="16" t="str">
        <f>VLOOKUP(G34,'Base de Dados 30.16 e 52.42'!A:E,4,FALSE)</f>
        <v>FRUTA,Tipo: Uva niágara, Unidade De Fornecimento: Quilograma.</v>
      </c>
      <c r="K34" s="17" t="str">
        <f>VLOOKUP('Respostas Órgãos'!G34,'Base de Dados 30.16 e 52.42'!A:E,5,FALSE)</f>
        <v>Quilograma</v>
      </c>
      <c r="L34" s="18">
        <f>SUMIF('Base de Dados 30.16 e 52.42'!B:B,'Respostas Órgãos'!G34&amp;" - "&amp;'Respostas Órgãos'!$I$4,'Base de Dados 30.16 e 52.42'!I:I)</f>
        <v>0</v>
      </c>
      <c r="M34" s="19"/>
      <c r="N34" s="20">
        <f t="shared" si="0"/>
        <v>0</v>
      </c>
      <c r="O34" s="21" t="str">
        <f t="shared" si="1"/>
        <v>Sem histórico de consumo</v>
      </c>
    </row>
    <row r="35" spans="1:15" ht="30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7"/>
        <v>0</v>
      </c>
      <c r="D35" s="12" t="str">
        <f t="shared" si="8"/>
        <v>3.3.90.30.06.01.0145.000026-01</v>
      </c>
      <c r="E35" s="12">
        <f t="shared" si="9"/>
        <v>109223</v>
      </c>
      <c r="F35" s="14">
        <v>29</v>
      </c>
      <c r="G35" s="53" t="s">
        <v>191</v>
      </c>
      <c r="H35" s="15">
        <v>109223</v>
      </c>
      <c r="I35" s="16" t="s">
        <v>226</v>
      </c>
      <c r="J35" s="16" t="str">
        <f>VLOOKUP(G35,'Base de Dados 30.16 e 52.42'!A:E,4,FALSE)</f>
        <v>FRUTA,Tipo: Uva passas sem caroço escura, Unidade De Fornecimento: Pacote de 01 kg.</v>
      </c>
      <c r="K35" s="17" t="str">
        <f>VLOOKUP('Respostas Órgãos'!G35,'Base de Dados 30.16 e 52.42'!A:E,5,FALSE)</f>
        <v>Pacote</v>
      </c>
      <c r="L35" s="18">
        <f>SUMIF('Base de Dados 30.16 e 52.42'!B:B,'Respostas Órgãos'!G35&amp;" - "&amp;'Respostas Órgãos'!$I$4,'Base de Dados 30.16 e 52.42'!I:I)</f>
        <v>0</v>
      </c>
      <c r="M35" s="19"/>
      <c r="N35" s="20">
        <f t="shared" si="0"/>
        <v>0</v>
      </c>
      <c r="O35" s="21" t="str">
        <f t="shared" si="1"/>
        <v>Sem histórico de consumo</v>
      </c>
    </row>
    <row r="36" spans="1:15" ht="30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7"/>
        <v>0</v>
      </c>
      <c r="D36" s="12" t="str">
        <f t="shared" si="8"/>
        <v>3.3.90.30.06.01.0146.000013-01</v>
      </c>
      <c r="E36" s="12">
        <f t="shared" si="9"/>
        <v>373178</v>
      </c>
      <c r="F36" s="14">
        <v>30</v>
      </c>
      <c r="G36" s="53" t="s">
        <v>194</v>
      </c>
      <c r="H36" s="15">
        <v>373178</v>
      </c>
      <c r="I36" s="16" t="s">
        <v>227</v>
      </c>
      <c r="J36" s="16" t="str">
        <f>VLOOKUP(G36,'Base de Dados 30.16 e 52.42'!A:E,4,FALSE)</f>
        <v>LEGUMES,Tipo: Vagem comum, Unidade De Fornecimento: Quilograma</v>
      </c>
      <c r="K36" s="17" t="str">
        <f>VLOOKUP('Respostas Órgãos'!G36,'Base de Dados 30.16 e 52.42'!A:E,5,FALSE)</f>
        <v>Quilograma</v>
      </c>
      <c r="L36" s="18">
        <f>SUMIF('Base de Dados 30.16 e 52.42'!B:B,'Respostas Órgãos'!G36&amp;" - "&amp;'Respostas Órgãos'!$I$4,'Base de Dados 30.16 e 52.42'!I:I)</f>
        <v>0</v>
      </c>
      <c r="M36" s="19"/>
      <c r="N36" s="20">
        <f t="shared" si="0"/>
        <v>0</v>
      </c>
      <c r="O36" s="21" t="str">
        <f t="shared" si="1"/>
        <v>Sem histórico de consumo</v>
      </c>
    </row>
    <row r="37" spans="1:15" ht="15.75" x14ac:dyDescent="0.25">
      <c r="A37" s="12"/>
      <c r="B37" s="12"/>
      <c r="C37" s="13"/>
      <c r="D37" s="12"/>
      <c r="E37" s="12"/>
      <c r="F37" s="45"/>
      <c r="G37" s="52"/>
      <c r="H37" s="46"/>
      <c r="I37" s="47"/>
      <c r="J37" s="47"/>
      <c r="K37" s="45"/>
      <c r="L37" s="48"/>
      <c r="M37" s="49"/>
      <c r="N37" s="50"/>
      <c r="O37" s="51"/>
    </row>
    <row r="38" spans="1:15" ht="15.75" x14ac:dyDescent="0.25">
      <c r="A38" s="12"/>
      <c r="B38" s="12"/>
      <c r="C38" s="13"/>
      <c r="D38" s="12"/>
      <c r="E38" s="12"/>
      <c r="F38" s="45"/>
      <c r="G38" s="52"/>
      <c r="H38" s="46"/>
      <c r="I38" s="47"/>
      <c r="J38" s="47"/>
      <c r="K38" s="45"/>
      <c r="L38" s="48"/>
      <c r="M38" s="49"/>
      <c r="N38" s="50"/>
      <c r="O38" s="51"/>
    </row>
    <row r="39" spans="1:15" ht="15.75" x14ac:dyDescent="0.25">
      <c r="A39" s="12"/>
      <c r="B39" s="12"/>
      <c r="C39" s="13"/>
      <c r="D39" s="12"/>
      <c r="E39" s="12"/>
      <c r="F39" s="45"/>
      <c r="G39" s="52"/>
      <c r="H39" s="46"/>
      <c r="I39" s="47"/>
      <c r="J39" s="47"/>
      <c r="K39" s="45"/>
      <c r="L39" s="48"/>
      <c r="M39" s="49"/>
      <c r="N39" s="50"/>
      <c r="O39" s="51"/>
    </row>
    <row r="40" spans="1:15" ht="15.75" x14ac:dyDescent="0.25">
      <c r="A40" s="12"/>
      <c r="B40" s="12"/>
      <c r="C40" s="13"/>
      <c r="D40" s="12"/>
      <c r="E40" s="12"/>
      <c r="F40" s="45"/>
      <c r="G40" s="52"/>
      <c r="H40" s="46"/>
      <c r="I40" s="47"/>
      <c r="J40" s="47"/>
      <c r="K40" s="45"/>
      <c r="L40" s="48"/>
      <c r="M40" s="49"/>
      <c r="N40" s="50"/>
      <c r="O40" s="51"/>
    </row>
    <row r="41" spans="1:15" ht="15.75" x14ac:dyDescent="0.25">
      <c r="A41" s="12"/>
      <c r="B41" s="12"/>
      <c r="C41" s="13"/>
      <c r="D41" s="12"/>
      <c r="E41" s="12"/>
      <c r="F41" s="45"/>
      <c r="G41" s="52"/>
      <c r="H41" s="46"/>
      <c r="I41" s="47"/>
      <c r="J41" s="47"/>
      <c r="K41" s="45"/>
      <c r="L41" s="48"/>
      <c r="M41" s="49"/>
      <c r="N41" s="50"/>
      <c r="O41" s="51"/>
    </row>
    <row r="42" spans="1:15" x14ac:dyDescent="0.25">
      <c r="A42" s="12"/>
      <c r="B42" s="12"/>
      <c r="C42" s="13"/>
      <c r="D42" s="12"/>
      <c r="E42" s="12"/>
    </row>
    <row r="43" spans="1:15" x14ac:dyDescent="0.25">
      <c r="A43" s="12"/>
      <c r="B43" s="12"/>
      <c r="C43" s="13"/>
      <c r="D43" s="12"/>
      <c r="E43" s="12"/>
    </row>
    <row r="44" spans="1:15" x14ac:dyDescent="0.25">
      <c r="A44" s="12"/>
      <c r="B44" s="12"/>
      <c r="C44" s="13"/>
      <c r="D44" s="12"/>
      <c r="E44" s="12"/>
    </row>
    <row r="45" spans="1:15" x14ac:dyDescent="0.25">
      <c r="A45" s="12"/>
      <c r="B45" s="12"/>
      <c r="C45" s="13"/>
      <c r="D45" s="12"/>
      <c r="E45" s="12"/>
    </row>
    <row r="46" spans="1:15" x14ac:dyDescent="0.25">
      <c r="A46" s="12"/>
      <c r="B46" s="12"/>
      <c r="C46" s="13"/>
      <c r="D46" s="12"/>
      <c r="E46" s="12"/>
    </row>
    <row r="47" spans="1:15" x14ac:dyDescent="0.25">
      <c r="A47" s="12"/>
      <c r="B47" s="12"/>
      <c r="C47" s="13"/>
      <c r="D47" s="12"/>
      <c r="E47" s="12"/>
    </row>
  </sheetData>
  <sheetProtection algorithmName="SHA-512" hashValue="1d5t/rTXB9GyzqKAy9nxYjXVoukBQU0beRWJkeqp+CA8gtrrLhSZ6veTX+6WzwBZBRXNOlTfrmNKlwN5K1MSNg==" saltValue="9rBQTTG6A73ovPKQrRAijg==" spinCount="100000" sheet="1" objects="1" scenarios="1"/>
  <sortState ref="F7:O49">
    <sortCondition ref="I7:I49"/>
    <sortCondition ref="G7:G49"/>
  </sortState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41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41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41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31" workbookViewId="0">
      <selection activeCell="B46" sqref="B4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18</v>
      </c>
      <c r="B1" s="22" t="s">
        <v>9</v>
      </c>
    </row>
    <row r="2" spans="1:2" x14ac:dyDescent="0.25">
      <c r="A2" s="23">
        <v>1</v>
      </c>
      <c r="B2" s="24" t="s">
        <v>23</v>
      </c>
    </row>
    <row r="3" spans="1:2" x14ac:dyDescent="0.25">
      <c r="A3" s="40">
        <v>2</v>
      </c>
      <c r="B3" s="31" t="s">
        <v>39</v>
      </c>
    </row>
    <row r="4" spans="1:2" x14ac:dyDescent="0.25">
      <c r="A4" s="40">
        <v>10</v>
      </c>
      <c r="B4" s="31" t="s">
        <v>76</v>
      </c>
    </row>
    <row r="5" spans="1:2" x14ac:dyDescent="0.25">
      <c r="A5" s="40">
        <v>14</v>
      </c>
      <c r="B5" s="24" t="s">
        <v>117</v>
      </c>
    </row>
    <row r="6" spans="1:2" x14ac:dyDescent="0.25">
      <c r="A6" s="40">
        <v>15</v>
      </c>
      <c r="B6" s="24" t="s">
        <v>81</v>
      </c>
    </row>
    <row r="7" spans="1:2" x14ac:dyDescent="0.25">
      <c r="A7" s="40">
        <v>20</v>
      </c>
      <c r="B7" s="24" t="s">
        <v>80</v>
      </c>
    </row>
    <row r="8" spans="1:2" x14ac:dyDescent="0.25">
      <c r="A8" s="40">
        <v>40</v>
      </c>
      <c r="B8" s="31" t="s">
        <v>40</v>
      </c>
    </row>
    <row r="9" spans="1:2" x14ac:dyDescent="0.25">
      <c r="A9" s="40">
        <v>41</v>
      </c>
      <c r="B9" s="24" t="s">
        <v>20</v>
      </c>
    </row>
    <row r="10" spans="1:2" x14ac:dyDescent="0.25">
      <c r="A10" s="40">
        <v>50</v>
      </c>
      <c r="B10" s="31" t="s">
        <v>61</v>
      </c>
    </row>
    <row r="11" spans="1:2" x14ac:dyDescent="0.25">
      <c r="A11" s="40">
        <v>52</v>
      </c>
      <c r="B11" s="23" t="s">
        <v>34</v>
      </c>
    </row>
    <row r="12" spans="1:2" x14ac:dyDescent="0.25">
      <c r="A12" s="40">
        <v>53</v>
      </c>
      <c r="B12" s="23" t="s">
        <v>22</v>
      </c>
    </row>
    <row r="13" spans="1:2" x14ac:dyDescent="0.25">
      <c r="A13" s="40">
        <v>54</v>
      </c>
      <c r="B13" s="23" t="s">
        <v>35</v>
      </c>
    </row>
    <row r="14" spans="1:2" x14ac:dyDescent="0.25">
      <c r="A14" s="40">
        <v>55</v>
      </c>
      <c r="B14" s="24" t="s">
        <v>25</v>
      </c>
    </row>
    <row r="15" spans="1:2" x14ac:dyDescent="0.25">
      <c r="A15" s="40">
        <v>56</v>
      </c>
      <c r="B15" s="23" t="s">
        <v>30</v>
      </c>
    </row>
    <row r="16" spans="1:2" x14ac:dyDescent="0.25">
      <c r="A16" s="40">
        <v>60</v>
      </c>
      <c r="B16" s="24" t="s">
        <v>41</v>
      </c>
    </row>
    <row r="17" spans="1:2" x14ac:dyDescent="0.25">
      <c r="A17" s="40">
        <v>63</v>
      </c>
      <c r="B17" s="24" t="s">
        <v>75</v>
      </c>
    </row>
    <row r="18" spans="1:2" x14ac:dyDescent="0.25">
      <c r="A18" s="40">
        <v>64</v>
      </c>
      <c r="B18" s="24" t="s">
        <v>74</v>
      </c>
    </row>
    <row r="19" spans="1:2" x14ac:dyDescent="0.25">
      <c r="A19" s="40">
        <v>70</v>
      </c>
      <c r="B19" s="23" t="s">
        <v>38</v>
      </c>
    </row>
    <row r="20" spans="1:2" x14ac:dyDescent="0.25">
      <c r="A20" s="40">
        <v>71</v>
      </c>
      <c r="B20" s="24" t="s">
        <v>65</v>
      </c>
    </row>
    <row r="21" spans="1:2" x14ac:dyDescent="0.25">
      <c r="A21" s="40">
        <v>72</v>
      </c>
      <c r="B21" s="24" t="s">
        <v>72</v>
      </c>
    </row>
    <row r="22" spans="1:2" x14ac:dyDescent="0.25">
      <c r="A22" s="40">
        <v>74</v>
      </c>
      <c r="B22" s="31" t="s">
        <v>82</v>
      </c>
    </row>
    <row r="23" spans="1:2" x14ac:dyDescent="0.25">
      <c r="A23" s="40">
        <v>75</v>
      </c>
      <c r="B23" s="31" t="s">
        <v>113</v>
      </c>
    </row>
    <row r="24" spans="1:2" x14ac:dyDescent="0.25">
      <c r="A24" s="40">
        <v>80</v>
      </c>
      <c r="B24" s="24" t="s">
        <v>42</v>
      </c>
    </row>
    <row r="25" spans="1:2" x14ac:dyDescent="0.25">
      <c r="A25" s="40">
        <v>90</v>
      </c>
      <c r="B25" s="24" t="s">
        <v>43</v>
      </c>
    </row>
    <row r="26" spans="1:2" x14ac:dyDescent="0.25">
      <c r="A26" s="40">
        <v>92</v>
      </c>
      <c r="B26" s="23" t="s">
        <v>21</v>
      </c>
    </row>
    <row r="27" spans="1:2" x14ac:dyDescent="0.25">
      <c r="A27" s="40">
        <v>93</v>
      </c>
      <c r="B27" s="24" t="s">
        <v>67</v>
      </c>
    </row>
    <row r="28" spans="1:2" x14ac:dyDescent="0.25">
      <c r="A28" s="40">
        <v>94</v>
      </c>
      <c r="B28" s="24" t="s">
        <v>115</v>
      </c>
    </row>
    <row r="29" spans="1:2" x14ac:dyDescent="0.25">
      <c r="A29" s="40">
        <v>95</v>
      </c>
      <c r="B29" s="23" t="s">
        <v>36</v>
      </c>
    </row>
    <row r="30" spans="1:2" x14ac:dyDescent="0.25">
      <c r="A30" s="40">
        <v>97</v>
      </c>
      <c r="B30" s="24" t="s">
        <v>79</v>
      </c>
    </row>
    <row r="31" spans="1:2" x14ac:dyDescent="0.25">
      <c r="A31" s="40">
        <v>98</v>
      </c>
      <c r="B31" s="24" t="s">
        <v>26</v>
      </c>
    </row>
    <row r="32" spans="1:2" x14ac:dyDescent="0.25">
      <c r="A32" s="40">
        <v>110</v>
      </c>
      <c r="B32" s="31" t="s">
        <v>124</v>
      </c>
    </row>
    <row r="33" spans="1:2" x14ac:dyDescent="0.25">
      <c r="A33" s="40">
        <v>111</v>
      </c>
      <c r="B33" s="24" t="s">
        <v>116</v>
      </c>
    </row>
    <row r="34" spans="1:2" x14ac:dyDescent="0.25">
      <c r="A34" s="40">
        <v>112</v>
      </c>
      <c r="B34" s="23" t="s">
        <v>33</v>
      </c>
    </row>
    <row r="35" spans="1:2" x14ac:dyDescent="0.25">
      <c r="A35" s="40">
        <v>113</v>
      </c>
      <c r="B35" s="24" t="s">
        <v>69</v>
      </c>
    </row>
    <row r="36" spans="1:2" x14ac:dyDescent="0.25">
      <c r="A36" s="40">
        <v>121</v>
      </c>
      <c r="B36" s="24" t="s">
        <v>44</v>
      </c>
    </row>
    <row r="37" spans="1:2" x14ac:dyDescent="0.25">
      <c r="A37" s="40">
        <v>131</v>
      </c>
      <c r="B37" s="24" t="s">
        <v>84</v>
      </c>
    </row>
    <row r="38" spans="1:2" s="25" customFormat="1" x14ac:dyDescent="0.25">
      <c r="A38" s="40">
        <v>132</v>
      </c>
      <c r="B38" s="24" t="s">
        <v>86</v>
      </c>
    </row>
    <row r="39" spans="1:2" x14ac:dyDescent="0.25">
      <c r="A39" s="40">
        <v>133</v>
      </c>
      <c r="B39" s="24" t="s">
        <v>85</v>
      </c>
    </row>
    <row r="40" spans="1:2" x14ac:dyDescent="0.25">
      <c r="A40" s="40">
        <v>134</v>
      </c>
      <c r="B40" s="24" t="s">
        <v>87</v>
      </c>
    </row>
    <row r="41" spans="1:2" x14ac:dyDescent="0.25">
      <c r="A41" s="40">
        <v>135</v>
      </c>
      <c r="B41" s="24" t="s">
        <v>88</v>
      </c>
    </row>
    <row r="42" spans="1:2" x14ac:dyDescent="0.25">
      <c r="A42" s="40">
        <v>136</v>
      </c>
      <c r="B42" s="24" t="s">
        <v>90</v>
      </c>
    </row>
    <row r="43" spans="1:2" x14ac:dyDescent="0.25">
      <c r="A43" s="40">
        <v>137</v>
      </c>
      <c r="B43" s="24" t="s">
        <v>92</v>
      </c>
    </row>
    <row r="44" spans="1:2" s="25" customFormat="1" x14ac:dyDescent="0.25">
      <c r="A44" s="40">
        <v>138</v>
      </c>
      <c r="B44" s="24" t="s">
        <v>91</v>
      </c>
    </row>
    <row r="45" spans="1:2" x14ac:dyDescent="0.25">
      <c r="A45" s="40">
        <v>139</v>
      </c>
      <c r="B45" s="24" t="s">
        <v>118</v>
      </c>
    </row>
    <row r="46" spans="1:2" x14ac:dyDescent="0.25">
      <c r="A46" s="40">
        <v>140</v>
      </c>
      <c r="B46" s="24" t="s">
        <v>89</v>
      </c>
    </row>
    <row r="47" spans="1:2" x14ac:dyDescent="0.25">
      <c r="A47" s="40">
        <v>141</v>
      </c>
      <c r="B47" s="24" t="s">
        <v>83</v>
      </c>
    </row>
    <row r="48" spans="1:2" x14ac:dyDescent="0.25">
      <c r="A48" s="40">
        <v>142</v>
      </c>
      <c r="B48" s="24" t="s">
        <v>93</v>
      </c>
    </row>
    <row r="49" spans="1:3" x14ac:dyDescent="0.25">
      <c r="A49" s="40">
        <v>143</v>
      </c>
      <c r="B49" s="24" t="s">
        <v>94</v>
      </c>
    </row>
    <row r="50" spans="1:3" x14ac:dyDescent="0.25">
      <c r="A50" s="40">
        <v>144</v>
      </c>
      <c r="B50" s="24" t="s">
        <v>95</v>
      </c>
    </row>
    <row r="51" spans="1:3" x14ac:dyDescent="0.25">
      <c r="A51" s="40">
        <v>145</v>
      </c>
      <c r="B51" s="24" t="s">
        <v>96</v>
      </c>
    </row>
    <row r="52" spans="1:3" x14ac:dyDescent="0.25">
      <c r="A52" s="40">
        <v>146</v>
      </c>
      <c r="B52" s="24" t="s">
        <v>97</v>
      </c>
    </row>
    <row r="53" spans="1:3" x14ac:dyDescent="0.25">
      <c r="A53" s="40">
        <v>147</v>
      </c>
      <c r="B53" s="24" t="s">
        <v>100</v>
      </c>
    </row>
    <row r="54" spans="1:3" x14ac:dyDescent="0.25">
      <c r="A54" s="40">
        <v>148</v>
      </c>
      <c r="B54" s="24" t="s">
        <v>99</v>
      </c>
    </row>
    <row r="55" spans="1:3" x14ac:dyDescent="0.25">
      <c r="A55" s="40">
        <v>149</v>
      </c>
      <c r="B55" s="24" t="s">
        <v>98</v>
      </c>
    </row>
    <row r="56" spans="1:3" x14ac:dyDescent="0.25">
      <c r="A56" s="40">
        <v>150</v>
      </c>
      <c r="B56" s="31" t="s">
        <v>128</v>
      </c>
    </row>
    <row r="57" spans="1:3" x14ac:dyDescent="0.25">
      <c r="A57" s="40">
        <v>151</v>
      </c>
      <c r="B57" s="24" t="s">
        <v>63</v>
      </c>
    </row>
    <row r="58" spans="1:3" x14ac:dyDescent="0.25">
      <c r="A58" s="40">
        <v>193</v>
      </c>
      <c r="B58" s="24" t="s">
        <v>73</v>
      </c>
    </row>
    <row r="59" spans="1:3" x14ac:dyDescent="0.25">
      <c r="A59" s="40">
        <v>195</v>
      </c>
      <c r="B59" s="23" t="s">
        <v>32</v>
      </c>
    </row>
    <row r="60" spans="1:3" x14ac:dyDescent="0.25">
      <c r="A60" s="40">
        <v>196</v>
      </c>
      <c r="B60" s="23" t="s">
        <v>28</v>
      </c>
    </row>
    <row r="61" spans="1:3" x14ac:dyDescent="0.25">
      <c r="A61" s="40">
        <v>197</v>
      </c>
      <c r="B61" s="24" t="s">
        <v>62</v>
      </c>
    </row>
    <row r="62" spans="1:3" x14ac:dyDescent="0.25">
      <c r="A62" s="40">
        <v>220</v>
      </c>
      <c r="B62" s="31" t="s">
        <v>45</v>
      </c>
      <c r="C62" s="41"/>
    </row>
    <row r="63" spans="1:3" x14ac:dyDescent="0.25">
      <c r="A63" s="40">
        <v>300</v>
      </c>
      <c r="B63" s="24" t="s">
        <v>101</v>
      </c>
    </row>
    <row r="64" spans="1:3" x14ac:dyDescent="0.25">
      <c r="A64" s="40">
        <v>301</v>
      </c>
      <c r="B64" s="24" t="s">
        <v>102</v>
      </c>
    </row>
    <row r="65" spans="1:2" x14ac:dyDescent="0.25">
      <c r="A65" s="40">
        <v>302</v>
      </c>
      <c r="B65" s="24" t="s">
        <v>103</v>
      </c>
    </row>
    <row r="66" spans="1:2" x14ac:dyDescent="0.25">
      <c r="A66" s="40">
        <v>303</v>
      </c>
      <c r="B66" s="24" t="s">
        <v>104</v>
      </c>
    </row>
    <row r="67" spans="1:2" x14ac:dyDescent="0.25">
      <c r="A67" s="40">
        <v>304</v>
      </c>
      <c r="B67" s="24" t="s">
        <v>107</v>
      </c>
    </row>
    <row r="68" spans="1:2" x14ac:dyDescent="0.25">
      <c r="A68" s="40">
        <v>305</v>
      </c>
      <c r="B68" s="24" t="s">
        <v>105</v>
      </c>
    </row>
    <row r="69" spans="1:2" x14ac:dyDescent="0.25">
      <c r="A69" s="40">
        <v>306</v>
      </c>
      <c r="B69" s="24" t="s">
        <v>106</v>
      </c>
    </row>
    <row r="70" spans="1:2" x14ac:dyDescent="0.25">
      <c r="A70" s="40">
        <v>307</v>
      </c>
      <c r="B70" s="24" t="s">
        <v>108</v>
      </c>
    </row>
    <row r="71" spans="1:2" x14ac:dyDescent="0.25">
      <c r="A71" s="40">
        <v>308</v>
      </c>
      <c r="B71" s="24" t="s">
        <v>109</v>
      </c>
    </row>
    <row r="72" spans="1:2" x14ac:dyDescent="0.25">
      <c r="A72" s="40">
        <v>309</v>
      </c>
      <c r="B72" s="24" t="s">
        <v>110</v>
      </c>
    </row>
    <row r="73" spans="1:2" x14ac:dyDescent="0.25">
      <c r="A73" s="40">
        <v>310</v>
      </c>
      <c r="B73" s="26" t="s">
        <v>66</v>
      </c>
    </row>
    <row r="74" spans="1:2" x14ac:dyDescent="0.25">
      <c r="A74" s="40">
        <v>361</v>
      </c>
      <c r="B74" s="25" t="s">
        <v>19</v>
      </c>
    </row>
    <row r="75" spans="1:2" x14ac:dyDescent="0.25">
      <c r="A75" s="40">
        <v>366</v>
      </c>
      <c r="B75" s="24" t="s">
        <v>111</v>
      </c>
    </row>
    <row r="76" spans="1:2" x14ac:dyDescent="0.25">
      <c r="A76" s="40">
        <v>367</v>
      </c>
      <c r="B76" s="24" t="s">
        <v>112</v>
      </c>
    </row>
    <row r="77" spans="1:2" x14ac:dyDescent="0.25">
      <c r="A77" s="40">
        <v>370</v>
      </c>
      <c r="B77" s="31" t="s">
        <v>46</v>
      </c>
    </row>
    <row r="78" spans="1:2" x14ac:dyDescent="0.25">
      <c r="A78" s="40">
        <v>390</v>
      </c>
      <c r="B78" s="31" t="s">
        <v>47</v>
      </c>
    </row>
    <row r="79" spans="1:2" x14ac:dyDescent="0.25">
      <c r="A79" s="40">
        <v>391</v>
      </c>
      <c r="B79" s="24" t="s">
        <v>77</v>
      </c>
    </row>
    <row r="80" spans="1:2" x14ac:dyDescent="0.25">
      <c r="A80" s="40">
        <v>392</v>
      </c>
      <c r="B80" s="24" t="s">
        <v>24</v>
      </c>
    </row>
    <row r="81" spans="1:3" x14ac:dyDescent="0.25">
      <c r="A81" s="40">
        <v>393</v>
      </c>
      <c r="B81" s="24" t="s">
        <v>48</v>
      </c>
    </row>
    <row r="82" spans="1:3" x14ac:dyDescent="0.25">
      <c r="A82" s="40">
        <v>400</v>
      </c>
      <c r="B82" s="31" t="s">
        <v>59</v>
      </c>
    </row>
    <row r="83" spans="1:3" x14ac:dyDescent="0.25">
      <c r="A83" s="40">
        <v>401</v>
      </c>
      <c r="B83" s="23" t="s">
        <v>27</v>
      </c>
    </row>
    <row r="84" spans="1:3" x14ac:dyDescent="0.25">
      <c r="A84" s="40">
        <v>413</v>
      </c>
      <c r="B84" s="23" t="s">
        <v>31</v>
      </c>
    </row>
    <row r="85" spans="1:3" x14ac:dyDescent="0.25">
      <c r="A85" s="40">
        <v>428</v>
      </c>
      <c r="B85" s="24" t="s">
        <v>68</v>
      </c>
    </row>
    <row r="86" spans="1:3" x14ac:dyDescent="0.25">
      <c r="A86" s="40">
        <v>431</v>
      </c>
      <c r="B86" s="31" t="s">
        <v>49</v>
      </c>
    </row>
    <row r="87" spans="1:3" x14ac:dyDescent="0.25">
      <c r="A87" s="40">
        <v>480</v>
      </c>
      <c r="B87" s="23" t="s">
        <v>37</v>
      </c>
    </row>
    <row r="88" spans="1:3" x14ac:dyDescent="0.25">
      <c r="A88" s="40">
        <v>4000</v>
      </c>
      <c r="B88" s="24" t="s">
        <v>114</v>
      </c>
    </row>
    <row r="89" spans="1:3" x14ac:dyDescent="0.25">
      <c r="A89" s="40">
        <v>4001</v>
      </c>
      <c r="B89" s="31" t="s">
        <v>78</v>
      </c>
    </row>
    <row r="90" spans="1:3" x14ac:dyDescent="0.25">
      <c r="A90" s="40">
        <v>4002</v>
      </c>
      <c r="B90" s="24" t="s">
        <v>29</v>
      </c>
    </row>
    <row r="91" spans="1:3" x14ac:dyDescent="0.25">
      <c r="A91" s="40">
        <v>4003</v>
      </c>
      <c r="B91" s="32" t="s">
        <v>50</v>
      </c>
    </row>
    <row r="92" spans="1:3" x14ac:dyDescent="0.25">
      <c r="A92" s="40">
        <v>4004</v>
      </c>
      <c r="B92" s="31" t="s">
        <v>70</v>
      </c>
      <c r="C92" s="41"/>
    </row>
    <row r="93" spans="1:3" x14ac:dyDescent="0.25">
      <c r="A93" s="40">
        <v>4005</v>
      </c>
      <c r="B93" s="31" t="s">
        <v>64</v>
      </c>
    </row>
    <row r="94" spans="1:3" x14ac:dyDescent="0.25">
      <c r="A94" s="40">
        <v>4006</v>
      </c>
      <c r="B94" s="31" t="s">
        <v>71</v>
      </c>
    </row>
    <row r="95" spans="1:3" x14ac:dyDescent="0.25">
      <c r="A95" s="40">
        <v>4007</v>
      </c>
      <c r="B95" s="32" t="s">
        <v>51</v>
      </c>
    </row>
    <row r="96" spans="1:3" x14ac:dyDescent="0.25">
      <c r="A96" s="40">
        <v>4008</v>
      </c>
      <c r="B96" s="32" t="s">
        <v>52</v>
      </c>
    </row>
    <row r="97" spans="1:2" x14ac:dyDescent="0.25">
      <c r="A97" s="40">
        <v>4009</v>
      </c>
      <c r="B97" s="32" t="s">
        <v>53</v>
      </c>
    </row>
    <row r="98" spans="1:2" x14ac:dyDescent="0.25">
      <c r="A98" s="40">
        <v>4010</v>
      </c>
      <c r="B98" s="32" t="s">
        <v>54</v>
      </c>
    </row>
    <row r="99" spans="1:2" x14ac:dyDescent="0.25">
      <c r="A99" s="40">
        <v>4011</v>
      </c>
      <c r="B99" s="32" t="s">
        <v>55</v>
      </c>
    </row>
    <row r="100" spans="1:2" x14ac:dyDescent="0.25">
      <c r="A100" s="40">
        <v>4012</v>
      </c>
      <c r="B100" s="32" t="s">
        <v>56</v>
      </c>
    </row>
    <row r="101" spans="1:2" x14ac:dyDescent="0.25">
      <c r="A101" s="40">
        <v>4013</v>
      </c>
      <c r="B101" s="32" t="s">
        <v>57</v>
      </c>
    </row>
    <row r="102" spans="1:2" x14ac:dyDescent="0.25">
      <c r="A102" s="40">
        <v>4014</v>
      </c>
      <c r="B102" s="32" t="s">
        <v>58</v>
      </c>
    </row>
    <row r="103" spans="1:2" x14ac:dyDescent="0.25">
      <c r="A103" s="40">
        <v>4015</v>
      </c>
      <c r="B103" s="31" t="s">
        <v>125</v>
      </c>
    </row>
  </sheetData>
  <sheetProtection algorithmName="SHA-512" hashValue="6KYVxH5jw0lMs/ZMb2B9LZJuERG3OBhPBjIyd68KQi6aytTYVVnzx+HfAiTV03bEiscPZH6J4bFC014f4gDAiA==" saltValue="pX6OhrXE8qWtluNiSe5VqA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Planilha1</vt:lpstr>
      <vt:lpstr>Base de Dados 30.16 e 52.42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2018-04-18T14:05:11Z</cp:lastPrinted>
  <dcterms:created xsi:type="dcterms:W3CDTF">2018-04-18T13:56:42Z</dcterms:created>
  <dcterms:modified xsi:type="dcterms:W3CDTF">2019-06-27T15:07:36Z</dcterms:modified>
</cp:coreProperties>
</file>