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CG\COSUP\DIREP\GEPROSP-GEPROM\PLS\GEPROSP 2019 - Serviço e Material Permanente\EM ELABORAÇÃO 52.12 52.28 E 52.42 - Mobiliário\Docs. HESK\"/>
    </mc:Choice>
  </mc:AlternateContent>
  <bookViews>
    <workbookView xWindow="0" yWindow="0" windowWidth="24000" windowHeight="9000" firstSheet="2" activeTab="2"/>
  </bookViews>
  <sheets>
    <sheet name="Planilha1" sheetId="4" state="hidden" r:id="rId1"/>
    <sheet name="Base de Dados 30.16 e 52.42" sheetId="1" state="hidden" r:id="rId2"/>
    <sheet name="Respostas Órgãos" sheetId="2" r:id="rId3"/>
    <sheet name="CÓDIGO DOS ÓRGÃOS" sheetId="3" r:id="rId4"/>
  </sheets>
  <definedNames>
    <definedName name="_xlnm._FilterDatabase" localSheetId="1" hidden="1">'Base de Dados 30.16 e 52.42'!$A$1:$I$21</definedName>
    <definedName name="_xlnm._FilterDatabase" localSheetId="0" hidden="1">Planilha1!$A$1:$F$20</definedName>
    <definedName name="_xlnm.Print_Titles" localSheetId="2">'Respostas Órgãos'!$4:$6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C3" i="1"/>
  <c r="C4" i="1"/>
  <c r="C5" i="1"/>
  <c r="C6" i="1"/>
  <c r="C7" i="1"/>
  <c r="C8" i="1"/>
  <c r="C9" i="1"/>
  <c r="C10" i="1"/>
  <c r="C11" i="1"/>
  <c r="C12" i="1"/>
  <c r="C13" i="1"/>
  <c r="C14" i="1"/>
  <c r="C15" i="1"/>
  <c r="C16" i="1"/>
  <c r="C17" i="1"/>
  <c r="C18" i="1"/>
  <c r="C19" i="1"/>
  <c r="C20" i="1"/>
  <c r="C21" i="1"/>
  <c r="N4" i="2" l="1"/>
  <c r="K4" i="2"/>
  <c r="J15" i="2"/>
  <c r="K8" i="2" l="1"/>
  <c r="K9" i="2"/>
  <c r="K10" i="2"/>
  <c r="K11" i="2"/>
  <c r="K12" i="2"/>
  <c r="K13" i="2"/>
  <c r="K14" i="2"/>
  <c r="K15" i="2"/>
  <c r="K16" i="2"/>
  <c r="K17" i="2"/>
  <c r="K18" i="2"/>
  <c r="K19" i="2"/>
  <c r="K20" i="2"/>
  <c r="K21" i="2"/>
  <c r="K22" i="2"/>
  <c r="K23" i="2"/>
  <c r="K24" i="2"/>
  <c r="K25" i="2"/>
  <c r="K26" i="2"/>
  <c r="K7" i="2"/>
  <c r="A18" i="2" l="1"/>
  <c r="C18" i="2"/>
  <c r="D18" i="2"/>
  <c r="E18" i="2"/>
  <c r="A19" i="2"/>
  <c r="C19" i="2"/>
  <c r="D19" i="2"/>
  <c r="E19" i="2"/>
  <c r="A20" i="2"/>
  <c r="C20" i="2"/>
  <c r="D20" i="2"/>
  <c r="E20" i="2"/>
  <c r="A21" i="2"/>
  <c r="C21" i="2"/>
  <c r="D21" i="2"/>
  <c r="E21" i="2"/>
  <c r="A22" i="2"/>
  <c r="C22" i="2"/>
  <c r="D22" i="2"/>
  <c r="E22" i="2"/>
  <c r="A23" i="2"/>
  <c r="C23" i="2"/>
  <c r="D23" i="2"/>
  <c r="E23" i="2"/>
  <c r="A24" i="2"/>
  <c r="C24" i="2"/>
  <c r="D24" i="2"/>
  <c r="E24" i="2"/>
  <c r="A25" i="2"/>
  <c r="C25" i="2"/>
  <c r="D25" i="2"/>
  <c r="E25" i="2"/>
  <c r="A26" i="2"/>
  <c r="C26" i="2"/>
  <c r="D26" i="2"/>
  <c r="E26" i="2"/>
  <c r="J9" i="2" l="1"/>
  <c r="J10" i="2"/>
  <c r="J11" i="2"/>
  <c r="J12" i="2"/>
  <c r="J13" i="2"/>
  <c r="J14" i="2"/>
  <c r="J24" i="2"/>
  <c r="J25" i="2"/>
  <c r="J26" i="2"/>
  <c r="J18" i="2"/>
  <c r="J19" i="2"/>
  <c r="J20" i="2"/>
  <c r="J16" i="2"/>
  <c r="J17" i="2"/>
  <c r="J21" i="2"/>
  <c r="J22" i="2"/>
  <c r="J23" i="2"/>
  <c r="J7" i="2"/>
  <c r="J8" i="2"/>
  <c r="B13" i="1" l="1"/>
  <c r="B14" i="1"/>
  <c r="B15" i="1"/>
  <c r="B16" i="1"/>
  <c r="B17" i="1"/>
  <c r="B18" i="1"/>
  <c r="B19" i="1"/>
  <c r="B20" i="1"/>
  <c r="B21" i="1"/>
  <c r="E8" i="2" l="1"/>
  <c r="E9" i="2"/>
  <c r="E10" i="2"/>
  <c r="E11" i="2"/>
  <c r="E12" i="2"/>
  <c r="E13" i="2"/>
  <c r="E14" i="2"/>
  <c r="E15" i="2"/>
  <c r="E16" i="2"/>
  <c r="E17" i="2"/>
  <c r="E7" i="2"/>
  <c r="D11" i="2" l="1"/>
  <c r="D12" i="2"/>
  <c r="D13" i="2"/>
  <c r="D14" i="2"/>
  <c r="D15" i="2"/>
  <c r="D16" i="2"/>
  <c r="D17" i="2"/>
  <c r="C11" i="2"/>
  <c r="C12" i="2"/>
  <c r="C13" i="2"/>
  <c r="C14" i="2"/>
  <c r="C15" i="2"/>
  <c r="C16" i="2"/>
  <c r="C17" i="2"/>
  <c r="A11" i="2"/>
  <c r="A12" i="2"/>
  <c r="A13" i="2"/>
  <c r="A14" i="2"/>
  <c r="A15" i="2"/>
  <c r="A16" i="2"/>
  <c r="A17" i="2"/>
  <c r="D9" i="2" l="1"/>
  <c r="D10" i="2"/>
  <c r="C8" i="2"/>
  <c r="C9" i="2"/>
  <c r="C10" i="2"/>
  <c r="A8" i="2"/>
  <c r="A9" i="2"/>
  <c r="A10" i="2"/>
  <c r="B2" i="1" l="1"/>
  <c r="B3" i="1"/>
  <c r="B4" i="1"/>
  <c r="B5" i="1"/>
  <c r="B6" i="1"/>
  <c r="B7" i="1"/>
  <c r="B8" i="1"/>
  <c r="B9" i="1"/>
  <c r="B10" i="1"/>
  <c r="B11" i="1"/>
  <c r="B12" i="1"/>
  <c r="L8" i="2" l="1"/>
  <c r="L12" i="2"/>
  <c r="L16" i="2"/>
  <c r="L20" i="2"/>
  <c r="L24" i="2"/>
  <c r="L9" i="2"/>
  <c r="L13" i="2"/>
  <c r="L17" i="2"/>
  <c r="L21" i="2"/>
  <c r="L25" i="2"/>
  <c r="L10" i="2"/>
  <c r="L14" i="2"/>
  <c r="L18" i="2"/>
  <c r="L22" i="2"/>
  <c r="L26" i="2"/>
  <c r="L7" i="2"/>
  <c r="L11" i="2"/>
  <c r="L15" i="2"/>
  <c r="L19" i="2"/>
  <c r="L23" i="2"/>
  <c r="C7" i="2"/>
  <c r="J4" i="2"/>
  <c r="D7" i="2"/>
  <c r="A7" i="2"/>
  <c r="B26" i="2" l="1"/>
  <c r="B19" i="2"/>
  <c r="B23" i="2"/>
  <c r="B20" i="2"/>
  <c r="B24" i="2"/>
  <c r="B21" i="2"/>
  <c r="B25" i="2"/>
  <c r="B18" i="2"/>
  <c r="B22" i="2"/>
  <c r="N20" i="2"/>
  <c r="O20" i="2"/>
  <c r="N22" i="2"/>
  <c r="O22" i="2"/>
  <c r="N15" i="2"/>
  <c r="O15" i="2"/>
  <c r="N7" i="2"/>
  <c r="O7" i="2"/>
  <c r="N17" i="2"/>
  <c r="O17" i="2"/>
  <c r="N19" i="2"/>
  <c r="O19" i="2"/>
  <c r="N21" i="2"/>
  <c r="O21" i="2"/>
  <c r="N23" i="2"/>
  <c r="O23" i="2"/>
  <c r="N16" i="2"/>
  <c r="O16" i="2"/>
  <c r="N18" i="2"/>
  <c r="O18" i="2"/>
  <c r="O12" i="2"/>
  <c r="N12" i="2"/>
  <c r="O13" i="2"/>
  <c r="N13" i="2"/>
  <c r="O10" i="2"/>
  <c r="N10" i="2"/>
  <c r="O26" i="2"/>
  <c r="N26" i="2"/>
  <c r="O14" i="2"/>
  <c r="N14" i="2"/>
  <c r="O25" i="2"/>
  <c r="N25" i="2"/>
  <c r="N24" i="2"/>
  <c r="O24" i="2"/>
  <c r="N11" i="2"/>
  <c r="O11" i="2"/>
  <c r="B13" i="2"/>
  <c r="B17" i="2"/>
  <c r="B14" i="2"/>
  <c r="B11" i="2"/>
  <c r="B15" i="2"/>
  <c r="B12" i="2"/>
  <c r="B16" i="2"/>
  <c r="B10" i="2"/>
  <c r="B8" i="2"/>
  <c r="B9" i="2"/>
  <c r="O8" i="2"/>
  <c r="B7" i="2"/>
  <c r="N8" i="2" l="1"/>
  <c r="D8" i="2"/>
  <c r="O9" i="2"/>
  <c r="N9" i="2" l="1"/>
</calcChain>
</file>

<file path=xl/sharedStrings.xml><?xml version="1.0" encoding="utf-8"?>
<sst xmlns="http://schemas.openxmlformats.org/spreadsheetml/2006/main" count="329" uniqueCount="199">
  <si>
    <t>Cod_UO</t>
  </si>
  <si>
    <t>Tipo</t>
  </si>
  <si>
    <t>Descrição do Material</t>
  </si>
  <si>
    <t>Cód. SICOP</t>
  </si>
  <si>
    <t>Des. Órgão SICOP</t>
  </si>
  <si>
    <t>PLANILHA DE DIMENSIONAMENTO</t>
  </si>
  <si>
    <t>Código do Órgão (SICOP/SEI)</t>
  </si>
  <si>
    <t>Informe no campo ao lado os possíveis locais de entrega:</t>
  </si>
  <si>
    <t>U.O.</t>
  </si>
  <si>
    <t>Descrição Órgão</t>
  </si>
  <si>
    <t>Qtd solicitada</t>
  </si>
  <si>
    <t>Item nº</t>
  </si>
  <si>
    <t>Descrição</t>
  </si>
  <si>
    <t>Unid. Fornec.</t>
  </si>
  <si>
    <t>Média Consumo (A)</t>
  </si>
  <si>
    <t>Qtd. Estimada (B)</t>
  </si>
  <si>
    <t>Diferença (B) - (A)</t>
  </si>
  <si>
    <t>Variação Qtd. Estimada x Média Consumo</t>
  </si>
  <si>
    <t>UO</t>
  </si>
  <si>
    <t>AGEFIS - Agência de Fiscalização do Distrito Federal</t>
  </si>
  <si>
    <t>BRB - Banco de Brasília</t>
  </si>
  <si>
    <t>CAESB - Companhia de Saneamento Ambiental do Distrito Federal</t>
  </si>
  <si>
    <t>CBMDF - Corpo de Bombeiros Militar do Distrito Federal</t>
  </si>
  <si>
    <t>CLDF - Câmara Legislativa do Distrito Federal</t>
  </si>
  <si>
    <t>CODHAB - Companhia de Desenvolvimento Habitacional do Distrito Federal</t>
  </si>
  <si>
    <t>DETRAN - Departamento de Trânsito do Distrito Federal</t>
  </si>
  <si>
    <t>DFTRANS - Transporte Urbano do DF</t>
  </si>
  <si>
    <t>DPDF - Defensoria Pública do Distrito Federal</t>
  </si>
  <si>
    <t>FJZB - Fundação Jardim Zoológico de Brasília</t>
  </si>
  <si>
    <t>FUNAB - Fundação Universidade Aberta do Distrito Federal</t>
  </si>
  <si>
    <t>FUNAP - Fundação de Amparo ao Trabalhador Preso</t>
  </si>
  <si>
    <t>IPREV - Instituto de Previdencia dos Servidores do Distrito Federal</t>
  </si>
  <si>
    <t>JBB - Jardim Botânico de Brasília</t>
  </si>
  <si>
    <t>NOVACAP - Companhia Urbanizadora da Nova Capital do Brasil</t>
  </si>
  <si>
    <t>PCDF - Polícia Civil do Distrito Federal</t>
  </si>
  <si>
    <t>PMDF - Polícia Militar do Distrito Federal</t>
  </si>
  <si>
    <t>TCB - Sociedade de Transportes Coletivos de Brasília Ltda</t>
  </si>
  <si>
    <t>CGDF - Controladoria Geral do Distrito Federal</t>
  </si>
  <si>
    <t>SEAGRI - Secretaria de Estado de Agricultura, Abastecimento e Desenvolvimento Rural</t>
  </si>
  <si>
    <t>CACI - Casa Civil do Distrito Federal</t>
  </si>
  <si>
    <t>SEFP - Secretaria de Estado de Fazenda, Planejamento, Orçamento e Gestão do Distrito Federal</t>
  </si>
  <si>
    <t>SES - Secretaria de Estado de Saúde do Distrito Federal</t>
  </si>
  <si>
    <t>SEE - Secretaria de Estado de Educação do Distrito Federal</t>
  </si>
  <si>
    <t>SEMOB - Secretaria de Estado de Transporte e Mobilidade do Distrito Federal</t>
  </si>
  <si>
    <t>CODEPLAN - Companhia de Desenvolvimento do Distrito Federal</t>
  </si>
  <si>
    <t>SEL - Secretaria de Estado de Esporte e Lazer do Distrito Federal</t>
  </si>
  <si>
    <t>SDE - Secretaria de Estado de Desenvolvimento Econômico do Distrito Federal</t>
  </si>
  <si>
    <t>SEDUH - Secretaria de Estado da Desenvolvimento Urbano e Habitação do Distrito Federal</t>
  </si>
  <si>
    <t>SEMA - Secretaria de Estado de Meio Ambiente do Distrito Federal</t>
  </si>
  <si>
    <t>SEDES - Secretaria de Estado do Desenvolvimento Social do Distrito Federal</t>
  </si>
  <si>
    <t>SEPE - Secretaria de Estado de Projetos Estratégicos do Distrito Federal</t>
  </si>
  <si>
    <t>SERIS - Secretaria de Estado de Relações Institucionais do Distrito Federal</t>
  </si>
  <si>
    <t>SECTI - Secretaria de Estado de Ciência, Tecnologia e Inovação do Distrito Federal</t>
  </si>
  <si>
    <t>SETUR - Secretaria de Estado de Turismo do Distrito Federal</t>
  </si>
  <si>
    <t>SEJUV - Secretaria de Estado de Juventude do Distrito Federal</t>
  </si>
  <si>
    <t>SMDF - Secretaria de Estado da Mulher do Distrito Federal</t>
  </si>
  <si>
    <t>SETRAB - Secretaria de Estado de Trabalho do Distrito Federal</t>
  </si>
  <si>
    <t>SEDRM - Secretaria de Estado de Desenvolvimento da Região Metropolitana do Distrito Federal</t>
  </si>
  <si>
    <t>SRI - Secretaria Extraordinária de Relações Internacionais do Distrito Federal</t>
  </si>
  <si>
    <t>SEJUS - Secretaria de Estado de Justiça e Cidadania do Distrito Federal</t>
  </si>
  <si>
    <t>Unidade de Medida</t>
  </si>
  <si>
    <t>SSP - Secretaria de Estado de Segurança Pública do Distrito Federal</t>
  </si>
  <si>
    <t>ADASA - Agência Reguladora de Águas, Energia e Saneamento Básico do Distrito Federal</t>
  </si>
  <si>
    <t>ARPDF - Arquivo Público do Distrito Federal</t>
  </si>
  <si>
    <t>BIOTIC S.A - Parque Tecnológico de Brasília</t>
  </si>
  <si>
    <t>CEASA-DF - Centrais de Abastecimento do Distrito Federal</t>
  </si>
  <si>
    <t>CEB-D - Companhia Energética de Brasília - Distribuição</t>
  </si>
  <si>
    <t>CEB-H - Companhia Energética de Brasília - Holding</t>
  </si>
  <si>
    <t>CM - Casa Militar do Distrito Federal</t>
  </si>
  <si>
    <t xml:space="preserve">DER-DF - Departamento de Estradas de Rodagens </t>
  </si>
  <si>
    <t>DFGESTÃO - DF Gestão de Ativos S.A</t>
  </si>
  <si>
    <t>DF-PREVICOM - Fundação de Previdência Complementar dos Servidores do Distrito Federal</t>
  </si>
  <si>
    <t>EMATER-DF - Empresa de Assistência Técnica e Extensão Rural do Distrito Federal</t>
  </si>
  <si>
    <t>FAPDF - Fundação de Apoio à Pesquisa do Distrito Federal</t>
  </si>
  <si>
    <t>FEPECS - Fundação de Ensino e Pesquisa em Ciências da Saúde</t>
  </si>
  <si>
    <t>FHB-DF - Fundação Hemocentro de Brasília</t>
  </si>
  <si>
    <t>GAG - Gabinete do Governador</t>
  </si>
  <si>
    <t>IBRAM - Instituto do Meio Ambiente e dos Recursos Hídricos do Distrito Federal - Brasília Ambiental</t>
  </si>
  <si>
    <t>INAS - Instituto de Assistência à Saúde dos Servidores do DF</t>
  </si>
  <si>
    <t>METRÔ-DF - Companhia do Metropolitano do Distrito Federal</t>
  </si>
  <si>
    <t>PGDF - Procuradoria-Geral do Distrito Federal</t>
  </si>
  <si>
    <t>PROCON-DF - Instituto de Defesa do Consumidor do Distrito Federal</t>
  </si>
  <si>
    <t>PROFLORA - PROFLORA S/A - Florestamento e Reflorestamento - Em Liquidação</t>
  </si>
  <si>
    <t>RA-I - Administração Regional do Plano Piloto</t>
  </si>
  <si>
    <t xml:space="preserve">RA-II - Administração Regional do Gama </t>
  </si>
  <si>
    <t xml:space="preserve">RA-IV -Administração Regional de Brazlândia </t>
  </si>
  <si>
    <t xml:space="preserve">RA-III -Administração Regional de Taguatinga </t>
  </si>
  <si>
    <t xml:space="preserve">RA-V -Administração Regional de Sobradinho </t>
  </si>
  <si>
    <t xml:space="preserve">RA-VI - Administração Regional de Planaltina </t>
  </si>
  <si>
    <t xml:space="preserve">RA-VII - Administração Regional do Paranoá </t>
  </si>
  <si>
    <t xml:space="preserve">RA-VIII - Administração Regional do Núcleo Bandeirante </t>
  </si>
  <si>
    <t xml:space="preserve">RA-IX - Administração Regional de Ceilândia </t>
  </si>
  <si>
    <t xml:space="preserve">RA-X - Administração Regional do Guará </t>
  </si>
  <si>
    <t xml:space="preserve">RA-XII - Administração Regional de Samambaia </t>
  </si>
  <si>
    <t xml:space="preserve">RA-XIII - Administração Regional de Santa Maria </t>
  </si>
  <si>
    <t xml:space="preserve">RA-XIV - Administração Regional de São Sebastião </t>
  </si>
  <si>
    <t xml:space="preserve">RA-XV - Administração Regional do Recanto das Emas </t>
  </si>
  <si>
    <t xml:space="preserve">RA-XVI - Administração Regional do Lago Sul </t>
  </si>
  <si>
    <t xml:space="preserve">RA-XVIII - Administração Regional do Lago Norte </t>
  </si>
  <si>
    <t xml:space="preserve">RA-XVII -Administração Regional do Riacho Fundo I </t>
  </si>
  <si>
    <t xml:space="preserve">RA-XIX - Administração Regional da Candangolândia </t>
  </si>
  <si>
    <t xml:space="preserve">RA-XX - Administração Regional de Águas Claras </t>
  </si>
  <si>
    <t xml:space="preserve">RA-XXI - Administração Regional do Riacho Fundo II </t>
  </si>
  <si>
    <t xml:space="preserve">RA-XXII - Administração Regional do Sudoeste e Octogonal </t>
  </si>
  <si>
    <t xml:space="preserve">RA-XXIII - Administração Regional do Varjão </t>
  </si>
  <si>
    <t xml:space="preserve">RA-XXIV - Administração Regional do Park Way </t>
  </si>
  <si>
    <t xml:space="preserve">RA-XXV -Administração Regional do SCIA/Estrutural </t>
  </si>
  <si>
    <t xml:space="preserve">RA-XXVI - Administração Regional de Sobradinho II </t>
  </si>
  <si>
    <t xml:space="preserve">RA-XXVII - Administração Regional do Jardim Botânico </t>
  </si>
  <si>
    <t xml:space="preserve">RA-XXVIII - Administração Regional de Itapoã </t>
  </si>
  <si>
    <t xml:space="preserve">RA-XXIX - Administração Regional do SIA </t>
  </si>
  <si>
    <t xml:space="preserve">RA-XXX - Administração Regional de Vicente Pires </t>
  </si>
  <si>
    <t>RA-XXXI - Administração Regional da Fercal - RA XXXI</t>
  </si>
  <si>
    <t>SAB - Sociedade de Abastecimento de Brasília S/A - Em Liquidação</t>
  </si>
  <si>
    <t>SECOM - Secretaria de Estado de Comunicação do Distrito Federal</t>
  </si>
  <si>
    <t>SLU - Serviço de Limpeza Urbana do Distrito Federal</t>
  </si>
  <si>
    <t>TERRACAP - Companhia Imobiliária de Brasília / Agência de Desenvolvimento do Distrito Federal</t>
  </si>
  <si>
    <t>VGDF - Vice-Governadoria do Distrito Federal</t>
  </si>
  <si>
    <t xml:space="preserve">RA-XI - Administração Regional do Cruzeiro </t>
  </si>
  <si>
    <t>Código E-Compras</t>
  </si>
  <si>
    <t>Cód. Item e-Compras</t>
  </si>
  <si>
    <t>Cód. Item Compras.Net</t>
  </si>
  <si>
    <t>Código_Item e-Compras</t>
  </si>
  <si>
    <t>Código_Item Compras.Net</t>
  </si>
  <si>
    <t>SODF - Secretaria de Estado de Obras e Infraestrutura do Distrito Federal</t>
  </si>
  <si>
    <t>SEAC - Secretaria de Estado de Atendimento Comunitário</t>
  </si>
  <si>
    <t>SECEC - Secretaria de Estado de Cultura e Economia Criativa do Distrito Federal</t>
  </si>
  <si>
    <t>Item</t>
  </si>
  <si>
    <t>Código Compras.net</t>
  </si>
  <si>
    <t>Código e-Compras</t>
  </si>
  <si>
    <t>Descrição e-Compras</t>
  </si>
  <si>
    <t>Registrado TR</t>
  </si>
  <si>
    <t>Registrado tR</t>
  </si>
  <si>
    <t>Qtd.</t>
  </si>
  <si>
    <t>PROC. SEI Nº 00040-00017743/2019-98</t>
  </si>
  <si>
    <t>PLS Nº 0065/2019, 0066/2019 e 0067/2019</t>
  </si>
  <si>
    <t>ARMÁRIO,Descrição: de aço, dividido verticalmente em 2 compartimentos com divisórias de portas pivotantes, com 4 prateleiras removíveis e ajustáveis em cada lado, medindo no mínimo 1980x900x400mm, Característias Adicionais: demais especificações conforme Termo de Referência.</t>
  </si>
  <si>
    <t>Unidade</t>
  </si>
  <si>
    <t>4.4.90.52.42.02.0077.000004-01</t>
  </si>
  <si>
    <t>4.4.90.52.42.02.0034.000003-01</t>
  </si>
  <si>
    <t>CADEIRA,Características Mínimas: fixa estofada, sem braços, estrutura tubular de aço com quatro pés, com apoio lombar, assento medindo no mínimo 430x500x460mm com espuma mínima de 40mm, enconto medindo no mínimo 400x350mm com espuma mínima de 30mm, Característias Adicionais: demais especificações conforme Termo de Referência.</t>
  </si>
  <si>
    <t>AMASSADEIRA,Características Mínimas: Amassadeira rápida para massa de pão, estrutura em aço carbono com acabamento em pintura epóxi, cuba em aço inox escovado, capacidade de produção de até 15Kg, 220V, motor 2CV, medindo no mínimo 56x42x75cm. </t>
  </si>
  <si>
    <t>unidade</t>
  </si>
  <si>
    <t>4.4.90.52.28.01.0099.000004-01 </t>
  </si>
  <si>
    <t>*</t>
  </si>
  <si>
    <t>BUFFET TÉRMICO,Descrição: em aço inox 430, com 6 cubas gastronômicas fundas com espessura mínima de 1mm incluídas, em aço AISI 304, sendo 01 cuba no padrão 1/1 GN  e as demais no padrão 1/2 GN, rodízios com travas ou niveladores, cubas com tampas, cantos sem aparas para evitar acidentes, com protetor salivar, altura até as cubas de 85cm, com termostato regulável, 220V. </t>
  </si>
  <si>
    <t>4.4.90.52.12.01.0113.000001-01 </t>
  </si>
  <si>
    <t>BALCÃO REFRIGERADO,Descrição: em aço inox, com 4 cubas médias medindo 325x265x100mm cada, rodízios com trava e tampas em aço inox gastronômicas, temperatura média de 10°. </t>
  </si>
  <si>
    <t>4.4.90.52.12.01.0114.000001-01 </t>
  </si>
  <si>
    <t>BEBEDOURO,Descrição: industrial, de coluna, corpo e estrutura em aço inox 430, pés reguláveis, capacidade de 150L, refrigeração por compressor, regulagem através de termostato com 7 níveis de temperatura, 220V. </t>
  </si>
  <si>
    <t>4.4.90.52.28.01.0182.000003-01 </t>
  </si>
  <si>
    <t>BEBEDOURO,Descrição: industrial, gabinete em aço inoxidável de alta resistência, capacidade de 400L, torneiras em metal cromado, compressor hermético blindado. </t>
  </si>
  <si>
    <t>4.4.90.52.28.01.0182.000004-01 </t>
  </si>
  <si>
    <t>CENTRÍFUGA,Características Mínimas: centrífuga de frutas, motor com potência de 0,5CV, frequência de 60Hz, medindo no mínimo 60x56cm, 220V. </t>
  </si>
  <si>
    <t>4.4.90.52.12.01.0093.000002-01 </t>
  </si>
  <si>
    <t>CORTADOR DE LEGUMES,Material: corpo em alumínio fundido, com pedestal e suporte para bacia, facas em aço inox padrão 10mm, tripé soldado, pintura eletrostática. </t>
  </si>
  <si>
    <t>4.4.90.52.12.01.0043.000004-01 </t>
  </si>
  <si>
    <t>FOGÃO INDUSTRIAL,Apresentação: com 6 bocas, forno de no mínimo 76L, tampa em aço inox, queimadores em ferro fundido, sendo 3 queimadores duplos e 3 queimadores simples. </t>
  </si>
  <si>
    <t>4.4.90.52.28.01.0046.000033-01 </t>
  </si>
  <si>
    <t>FOGÃO INDUSTRIAL,Apresentação: à gás, com 8 bocas, sendo 4 simples e 4 duplas, quadro superior em chapa 14 USG, grelhas em ferro fundido, registro em aço, forno extra reforçado acoplado. </t>
  </si>
  <si>
    <t>4.4.90.52.28.01.0046.000034-01 </t>
  </si>
  <si>
    <t>FORNO ELÉTRICO,Descrição: de bancada, capacidade de 46L, corpo em aço inoxidável, termostato automático de precisão, 2 resistências blindadas, porta removível de vidro cristal temperado, isolamento térmico, lâmpada interna, bandeja para resíduos, prateleira removível em 3 posições, consumo máximo de 0,9kw/h a 300ºC, 220V.  </t>
  </si>
  <si>
    <t>4.4.90.52.12.01.0117.000001-01  </t>
  </si>
  <si>
    <t>FORNO ELÉTRICO,Descrição: trifásico, maçaneta da porta confeccionada em aço SAE 1020/1045, cromada, com pegador em termoplástico super resistente e isolante térmico, porta super resistente confeccionada em aço inoxidável escovado, sistema de regulagem de pressão na maçaneta e dobradiça, suporte para esteiras em aço inoxidável reforçado, cavalete em aço carbono SAE1020 reforçado, com rodízios e 5 esteiras. </t>
  </si>
  <si>
    <t>4.4.90.52.12.01.0117.000002-01 </t>
  </si>
  <si>
    <t>FREEZER,Tipo: horizontal, capacidade mínima de 470L, 2 portas e dupla ação (freezer e conservador), 220V, branco. </t>
  </si>
  <si>
    <t>4.4.90.52.12.01.0002.000039-01 </t>
  </si>
  <si>
    <t>FREEZER,Tipo: vertical, capacidade mínima de 246L, 1 porta, 220V, branco. </t>
  </si>
  <si>
    <t>4.4.90.52.12.01.0002.000040-01 </t>
  </si>
  <si>
    <t>MÁQUINA PARA SUCO DE LARANJA,Descrição: em aço inox, com dispositivo que corta e separa as cascas automaticamente, capacidade mínima de produção de 40 frutos por minuto, 220V/60hz, potência mínima do motor de 0,5 cv, medindo no mínimo 100x44x36,5cm. </t>
  </si>
  <si>
    <t>4.4.90.52.12.01.0115.000001-01 </t>
  </si>
  <si>
    <t>MESA DE APOIO,Material: confeccionada em aço inox, altura regulável, com rodízios, medindo no mínimo 700x700mm, altura regulável de 600 a 900mm, com estrutura tubular de 1.1/4 de polegada, fixado com pés, 4 rodízios de 5 polegadas de diâmetro, sendo 2 fixos. </t>
  </si>
  <si>
    <t>4.4.90.52.42.09.0003.000008-01 </t>
  </si>
  <si>
    <t>REFRESQUEIRA,Descrição: com 2 depósitos de 15L, depósito, tampa e pá em policarbonato cristal, gabinete em aço 430 escovado, pingadeira única, removível e antirespingos, medindo no mínimo 61x47,5x61cm, 220V. </t>
  </si>
  <si>
    <t>4.4.90.52.12.01.0116.000001-01 </t>
  </si>
  <si>
    <t>PROCESSADOR INDUSTRIAL DE ALIMENTOS,Características Técnicas Mínimas: estrutura, gabinete e vasilha coletora em alumínio, pés anti-derrapantes e transmissão através de correia, bocal de alimentação de 152mm, produção média de 400Kg/h, potência de 1 cv, processadores com 6 discos, sendo 1 ralador, 2 fatiadores e 3 desfiadores, medindo no mínimo 665x640x530mm, 220V. </t>
  </si>
  <si>
    <t>4.4.90.52.28.01.0144.000002-01 </t>
  </si>
  <si>
    <t>4.4.90.52.42.13.0023.000004-01</t>
  </si>
  <si>
    <t>PÚLPITO,Características Mínimas: Púlpito em polipropileno transparente, com corte a laser, com acabamento manual em acrílico virgem e puro, Dimensões: 40x70x1,15cm (C, L, A) e espessura mínima de 8mm. Mesa com porta-copo e porta-microfone, Dimensões: 40x70cm, com inclinação de 45º, com aparador de papel de 2,50cm de altura. Coluna com logotipo e brasão do órgão jateado na parte frontal. Base em aço escovado, Dimensões: 40x70cm, com 4 rodízios em termoplástico PVC e núcleo em polipropileno copolímero recicláveis, com opção de travamento, com dureza 80 Shore A. Características adicionais: demais especificações conforme Termo de Referência. </t>
  </si>
  <si>
    <t>ARMÁRIO</t>
  </si>
  <si>
    <t>CADEIRA</t>
  </si>
  <si>
    <t>AMASSADEIRA</t>
  </si>
  <si>
    <t>BUFFET TÉRMICO</t>
  </si>
  <si>
    <t>BALCÃO REFRIGERADO</t>
  </si>
  <si>
    <t>CENTRÍFUGA</t>
  </si>
  <si>
    <t>CORTADOR DE LEGUMES</t>
  </si>
  <si>
    <t>FORNO ELÉTRICO</t>
  </si>
  <si>
    <t>MÁQUINA PARA SUCO DE LARANJA</t>
  </si>
  <si>
    <t>MESA DE APOIO</t>
  </si>
  <si>
    <t>REFRESQUEIRA</t>
  </si>
  <si>
    <t>PROCESSADOR INDUSTRIAL DE ALIMENTOS</t>
  </si>
  <si>
    <t>PÚLPITO</t>
  </si>
  <si>
    <t>BEBEDOURO 400 L</t>
  </si>
  <si>
    <t>BEBEDOURO 150 L</t>
  </si>
  <si>
    <t>FOGÃO INDUSTRIAL 6 bocas</t>
  </si>
  <si>
    <t>FOGÃO INDUSTRIAL 8 bocas</t>
  </si>
  <si>
    <t>FORNO ELÉTRICO 46 L</t>
  </si>
  <si>
    <t>FREEZER 470 L</t>
  </si>
  <si>
    <t>FREEZER 246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</si>
</sst>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quot; Itens Respondidos&quot;"/>
    <numFmt numFmtId="165" formatCode="0&quot; Itens Sem Resposta&quot;"/>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rgb="FFFFFFFF"/>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sz val="11"/>
      <color rgb="FF000000"/>
      <name val="Calibri"/>
      <family val="2"/>
      <scheme val="minor"/>
    </font>
    <font>
      <sz val="12"/>
      <color rgb="FFFF0000"/>
      <name val="Calibri"/>
      <family val="2"/>
      <scheme val="minor"/>
    </font>
    <font>
      <b/>
      <sz val="12"/>
      <color rgb="FFFF0000"/>
      <name val="Calibri"/>
      <family val="2"/>
      <scheme val="minor"/>
    </font>
    <font>
      <sz val="14"/>
      <color rgb="FF000000"/>
      <name val="Calibri"/>
      <family val="2"/>
      <scheme val="minor"/>
    </font>
  </fonts>
  <fills count="9">
    <fill>
      <patternFill patternType="none"/>
    </fill>
    <fill>
      <patternFill patternType="gray125"/>
    </fill>
    <fill>
      <patternFill patternType="solid">
        <fgColor rgb="FF0B64A0"/>
        <bgColor rgb="FFFFFFFF"/>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86">
    <xf numFmtId="0" fontId="0" fillId="0" borderId="0" xfId="0"/>
    <xf numFmtId="0" fontId="4" fillId="0" borderId="0" xfId="0" applyFont="1"/>
    <xf numFmtId="0" fontId="0" fillId="0" borderId="0" xfId="0" applyProtection="1"/>
    <xf numFmtId="0" fontId="0" fillId="0" borderId="0" xfId="0" applyAlignment="1" applyProtection="1"/>
    <xf numFmtId="0" fontId="2" fillId="0" borderId="11" xfId="0" applyFont="1" applyBorder="1" applyAlignment="1" applyProtection="1">
      <alignment horizontal="center" vertical="center"/>
      <protection locked="0"/>
    </xf>
    <xf numFmtId="0" fontId="0" fillId="4" borderId="11" xfId="0" applyFont="1" applyFill="1" applyBorder="1" applyAlignment="1" applyProtection="1">
      <alignment horizontal="left" vertical="center" wrapText="1"/>
    </xf>
    <xf numFmtId="164" fontId="0" fillId="0" borderId="0" xfId="0" applyNumberFormat="1" applyBorder="1" applyAlignment="1" applyProtection="1"/>
    <xf numFmtId="0" fontId="0" fillId="5" borderId="0" xfId="0" applyFill="1" applyProtection="1"/>
    <xf numFmtId="0" fontId="0" fillId="3" borderId="12"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0" borderId="0" xfId="0" applyFill="1" applyProtection="1"/>
    <xf numFmtId="3" fontId="0" fillId="0" borderId="0" xfId="0" applyNumberFormat="1" applyFill="1" applyProtection="1"/>
    <xf numFmtId="0" fontId="0" fillId="6" borderId="15" xfId="0" applyFill="1" applyBorder="1" applyAlignment="1" applyProtection="1">
      <alignment horizontal="center" vertical="center" wrapText="1"/>
    </xf>
    <xf numFmtId="0" fontId="0" fillId="6" borderId="16" xfId="0" applyFill="1" applyBorder="1" applyAlignment="1" applyProtection="1">
      <alignment horizontal="center" vertical="center"/>
    </xf>
    <xf numFmtId="0" fontId="0" fillId="6" borderId="16" xfId="0" applyFill="1" applyBorder="1" applyAlignment="1" applyProtection="1">
      <alignment horizontal="left" vertical="center" wrapText="1"/>
    </xf>
    <xf numFmtId="0" fontId="0" fillId="6" borderId="16" xfId="0" applyFill="1" applyBorder="1" applyAlignment="1" applyProtection="1">
      <alignment horizontal="center" vertical="center" wrapText="1"/>
    </xf>
    <xf numFmtId="3" fontId="0" fillId="6" borderId="16" xfId="1" applyNumberFormat="1" applyFont="1" applyFill="1" applyBorder="1" applyAlignment="1" applyProtection="1">
      <alignment horizontal="center" vertical="center" wrapText="1"/>
    </xf>
    <xf numFmtId="3" fontId="0" fillId="0" borderId="16" xfId="0" applyNumberFormat="1" applyFill="1" applyBorder="1" applyAlignment="1" applyProtection="1">
      <alignment horizontal="center" vertical="center"/>
      <protection locked="0"/>
    </xf>
    <xf numFmtId="3" fontId="0" fillId="6" borderId="16" xfId="0" applyNumberFormat="1" applyFill="1" applyBorder="1" applyAlignment="1" applyProtection="1">
      <alignment horizontal="center" vertical="center"/>
    </xf>
    <xf numFmtId="9" fontId="0" fillId="6" borderId="17" xfId="2" applyFont="1" applyFill="1" applyBorder="1" applyAlignment="1" applyProtection="1">
      <alignment horizontal="center" vertical="center"/>
    </xf>
    <xf numFmtId="0" fontId="2" fillId="0" borderId="0" xfId="3" applyFont="1" applyFill="1"/>
    <xf numFmtId="0" fontId="1" fillId="0" borderId="0" xfId="3"/>
    <xf numFmtId="0" fontId="0" fillId="0" borderId="0" xfId="3" applyFont="1"/>
    <xf numFmtId="0" fontId="1" fillId="0" borderId="0" xfId="3" applyFill="1"/>
    <xf numFmtId="0" fontId="0" fillId="0" borderId="0" xfId="3" applyFont="1" applyFill="1"/>
    <xf numFmtId="0" fontId="4" fillId="0" borderId="0" xfId="0" applyFont="1" applyAlignment="1">
      <alignment wrapText="1"/>
    </xf>
    <xf numFmtId="0" fontId="4" fillId="0" borderId="16" xfId="0" applyFont="1" applyBorder="1" applyAlignment="1">
      <alignment horizontal="center" vertical="center" wrapText="1"/>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5" borderId="0" xfId="3" applyFont="1" applyFill="1"/>
    <xf numFmtId="0" fontId="1" fillId="5" borderId="0" xfId="3" applyFill="1"/>
    <xf numFmtId="0" fontId="3" fillId="2" borderId="16"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vertical="center"/>
    </xf>
    <xf numFmtId="0" fontId="4" fillId="0" borderId="16" xfId="0" applyFont="1" applyBorder="1" applyAlignment="1">
      <alignment vertical="center" wrapText="1"/>
    </xf>
    <xf numFmtId="0" fontId="4" fillId="0" borderId="16" xfId="0" applyFont="1" applyBorder="1" applyAlignment="1">
      <alignment horizontal="left" vertical="center" wrapText="1"/>
    </xf>
    <xf numFmtId="0" fontId="1" fillId="7" borderId="0" xfId="3" applyFill="1"/>
    <xf numFmtId="0" fontId="1" fillId="8" borderId="0" xfId="3" applyFill="1"/>
    <xf numFmtId="0" fontId="5" fillId="3" borderId="18" xfId="0" applyFont="1" applyFill="1" applyBorder="1" applyAlignment="1" applyProtection="1">
      <alignment horizontal="left" vertical="top" wrapText="1"/>
    </xf>
    <xf numFmtId="0" fontId="5" fillId="3" borderId="10" xfId="0" applyFont="1" applyFill="1" applyBorder="1" applyAlignment="1" applyProtection="1">
      <alignment horizontal="right" vertical="center" wrapText="1"/>
    </xf>
    <xf numFmtId="0" fontId="0" fillId="0" borderId="16" xfId="0" applyBorder="1" applyAlignment="1">
      <alignment horizontal="center" vertical="center" wrapText="1"/>
    </xf>
    <xf numFmtId="0" fontId="0" fillId="6" borderId="0" xfId="0" applyFill="1" applyBorder="1" applyAlignment="1" applyProtection="1">
      <alignment horizontal="center" vertical="center" wrapText="1"/>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wrapText="1"/>
    </xf>
    <xf numFmtId="3" fontId="0" fillId="6" borderId="0" xfId="1" applyNumberFormat="1" applyFont="1" applyFill="1" applyBorder="1" applyAlignment="1" applyProtection="1">
      <alignment horizontal="center" vertical="center" wrapText="1"/>
    </xf>
    <xf numFmtId="3" fontId="0" fillId="0" borderId="0" xfId="0" applyNumberFormat="1" applyFill="1" applyBorder="1" applyAlignment="1" applyProtection="1">
      <alignment horizontal="center" vertical="center"/>
      <protection locked="0"/>
    </xf>
    <xf numFmtId="3" fontId="0" fillId="6" borderId="0" xfId="0" applyNumberFormat="1" applyFill="1" applyBorder="1" applyAlignment="1" applyProtection="1">
      <alignment horizontal="center" vertical="center"/>
    </xf>
    <xf numFmtId="9" fontId="0" fillId="6" borderId="0" xfId="2" applyFont="1" applyFill="1" applyBorder="1" applyAlignment="1" applyProtection="1">
      <alignment horizontal="center" vertical="center"/>
    </xf>
    <xf numFmtId="0" fontId="4" fillId="0" borderId="0" xfId="0" applyFont="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wrapText="1"/>
    </xf>
    <xf numFmtId="0" fontId="8" fillId="0" borderId="16" xfId="0" applyFont="1" applyBorder="1" applyAlignment="1">
      <alignment vertical="center"/>
    </xf>
    <xf numFmtId="0" fontId="0" fillId="0" borderId="0" xfId="0" applyAlignment="1">
      <alignment wrapText="1"/>
    </xf>
    <xf numFmtId="0" fontId="4" fillId="0" borderId="0" xfId="0" applyFont="1" applyAlignment="1">
      <alignment horizontal="justify"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justify" vertical="center" wrapText="1"/>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5" fillId="3" borderId="9" xfId="0" applyFont="1" applyFill="1" applyBorder="1" applyAlignment="1" applyProtection="1">
      <alignment horizontal="right" vertical="center" wrapText="1"/>
    </xf>
    <xf numFmtId="0" fontId="5" fillId="3" borderId="10" xfId="0" applyFont="1" applyFill="1" applyBorder="1" applyAlignment="1" applyProtection="1">
      <alignment horizontal="right" vertical="center" wrapText="1"/>
    </xf>
    <xf numFmtId="164" fontId="2" fillId="3" borderId="1" xfId="0" applyNumberFormat="1" applyFont="1" applyFill="1" applyBorder="1" applyAlignment="1" applyProtection="1">
      <alignment horizontal="center" vertical="center"/>
    </xf>
    <xf numFmtId="164" fontId="2" fillId="3" borderId="2" xfId="0" applyNumberFormat="1"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3" borderId="6" xfId="0" applyNumberFormat="1" applyFont="1" applyFill="1" applyBorder="1" applyAlignment="1" applyProtection="1">
      <alignment horizontal="center" vertical="center"/>
    </xf>
    <xf numFmtId="164" fontId="2" fillId="3" borderId="7" xfId="0" applyNumberFormat="1" applyFont="1" applyFill="1" applyBorder="1" applyAlignment="1" applyProtection="1">
      <alignment horizontal="center" vertical="center"/>
    </xf>
    <xf numFmtId="164" fontId="2" fillId="3" borderId="8" xfId="0" applyNumberFormat="1" applyFont="1" applyFill="1" applyBorder="1" applyAlignment="1" applyProtection="1">
      <alignment horizontal="center" vertical="center"/>
    </xf>
    <xf numFmtId="165" fontId="2" fillId="3" borderId="1" xfId="0" applyNumberFormat="1" applyFont="1" applyFill="1" applyBorder="1" applyAlignment="1" applyProtection="1">
      <alignment horizontal="center" vertical="center"/>
    </xf>
    <xf numFmtId="165" fontId="2" fillId="3" borderId="3" xfId="0" applyNumberFormat="1" applyFont="1" applyFill="1" applyBorder="1" applyAlignment="1" applyProtection="1">
      <alignment horizontal="center" vertical="center"/>
    </xf>
    <xf numFmtId="165" fontId="2" fillId="3" borderId="6" xfId="0" applyNumberFormat="1" applyFont="1" applyFill="1" applyBorder="1" applyAlignment="1" applyProtection="1">
      <alignment horizontal="center" vertical="center"/>
    </xf>
    <xf numFmtId="165" fontId="2" fillId="3" borderId="8"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cellXfs>
  <cellStyles count="4">
    <cellStyle name="Normal" xfId="0" builtinId="0"/>
    <cellStyle name="Normal 3" xfId="3"/>
    <cellStyle name="Porcentagem" xfId="2" builtinId="5"/>
    <cellStyle name="Vírgula" xfId="1" builtinId="3"/>
  </cellStyles>
  <dxfs count="7">
    <dxf>
      <font>
        <b/>
        <i val="0"/>
        <color theme="1"/>
      </font>
      <fill>
        <patternFill>
          <bgColor rgb="FFFFFF00"/>
        </patternFill>
      </fill>
    </dxf>
    <dxf>
      <font>
        <b/>
        <i val="0"/>
        <color theme="0"/>
      </font>
      <fill>
        <patternFill>
          <bgColor rgb="FFFF000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17" workbookViewId="0">
      <selection activeCell="D21" sqref="D21"/>
    </sheetView>
  </sheetViews>
  <sheetFormatPr defaultRowHeight="15" x14ac:dyDescent="0.25"/>
  <cols>
    <col min="2" max="2" width="19.7109375" customWidth="1"/>
    <col min="3" max="3" width="33" customWidth="1"/>
    <col min="4" max="4" width="74" style="56" customWidth="1"/>
    <col min="5" max="5" width="18.28515625" customWidth="1"/>
    <col min="6" max="6" width="11.85546875" customWidth="1"/>
  </cols>
  <sheetData>
    <row r="1" spans="1:6" ht="31.5" x14ac:dyDescent="0.25">
      <c r="A1" s="33" t="s">
        <v>127</v>
      </c>
      <c r="B1" s="33" t="s">
        <v>128</v>
      </c>
      <c r="C1" s="33" t="s">
        <v>129</v>
      </c>
      <c r="D1" s="33" t="s">
        <v>130</v>
      </c>
      <c r="E1" s="33" t="s">
        <v>60</v>
      </c>
      <c r="F1" s="33" t="s">
        <v>133</v>
      </c>
    </row>
    <row r="2" spans="1:6" ht="78.75" x14ac:dyDescent="0.25">
      <c r="A2" s="36">
        <v>1</v>
      </c>
      <c r="B2" s="36">
        <v>65030</v>
      </c>
      <c r="C2" s="36" t="s">
        <v>138</v>
      </c>
      <c r="D2" s="39" t="s">
        <v>136</v>
      </c>
      <c r="E2" s="36" t="s">
        <v>137</v>
      </c>
      <c r="F2" s="36">
        <v>21</v>
      </c>
    </row>
    <row r="3" spans="1:6" ht="78.75" x14ac:dyDescent="0.25">
      <c r="A3" s="36">
        <v>2</v>
      </c>
      <c r="B3" s="36">
        <v>151069</v>
      </c>
      <c r="C3" s="36" t="s">
        <v>139</v>
      </c>
      <c r="D3" s="39" t="s">
        <v>140</v>
      </c>
      <c r="E3" s="36" t="s">
        <v>137</v>
      </c>
      <c r="F3" s="36">
        <v>84</v>
      </c>
    </row>
    <row r="4" spans="1:6" ht="63" x14ac:dyDescent="0.25">
      <c r="A4" s="36">
        <v>3</v>
      </c>
      <c r="B4" s="36" t="s">
        <v>144</v>
      </c>
      <c r="C4" s="36" t="s">
        <v>143</v>
      </c>
      <c r="D4" s="39" t="s">
        <v>141</v>
      </c>
      <c r="E4" s="36" t="s">
        <v>142</v>
      </c>
      <c r="F4" s="36">
        <v>20</v>
      </c>
    </row>
    <row r="5" spans="1:6" ht="94.5" x14ac:dyDescent="0.25">
      <c r="A5" s="36">
        <v>4</v>
      </c>
      <c r="B5" s="36">
        <v>64920</v>
      </c>
      <c r="C5" s="36" t="s">
        <v>146</v>
      </c>
      <c r="D5" s="39" t="s">
        <v>145</v>
      </c>
      <c r="E5" s="36" t="s">
        <v>142</v>
      </c>
      <c r="F5" s="36">
        <v>40</v>
      </c>
    </row>
    <row r="6" spans="1:6" ht="47.25" x14ac:dyDescent="0.25">
      <c r="A6" s="36">
        <v>5</v>
      </c>
      <c r="B6" s="36" t="s">
        <v>144</v>
      </c>
      <c r="C6" s="36" t="s">
        <v>148</v>
      </c>
      <c r="D6" s="39" t="s">
        <v>147</v>
      </c>
      <c r="E6" s="36" t="s">
        <v>142</v>
      </c>
      <c r="F6" s="36">
        <v>40</v>
      </c>
    </row>
    <row r="7" spans="1:6" ht="47.25" x14ac:dyDescent="0.25">
      <c r="A7" s="36">
        <v>6</v>
      </c>
      <c r="B7" s="36">
        <v>68608</v>
      </c>
      <c r="C7" s="36" t="s">
        <v>150</v>
      </c>
      <c r="D7" s="39" t="s">
        <v>149</v>
      </c>
      <c r="E7" s="36" t="s">
        <v>142</v>
      </c>
      <c r="F7" s="36">
        <v>15</v>
      </c>
    </row>
    <row r="8" spans="1:6" ht="47.25" x14ac:dyDescent="0.25">
      <c r="A8" s="36">
        <v>7</v>
      </c>
      <c r="B8" s="36">
        <v>68608</v>
      </c>
      <c r="C8" s="36" t="s">
        <v>152</v>
      </c>
      <c r="D8" s="39" t="s">
        <v>151</v>
      </c>
      <c r="E8" s="36" t="s">
        <v>142</v>
      </c>
      <c r="F8" s="36">
        <v>15</v>
      </c>
    </row>
    <row r="9" spans="1:6" ht="47.25" x14ac:dyDescent="0.25">
      <c r="A9" s="36">
        <v>8</v>
      </c>
      <c r="B9" s="36">
        <v>76899</v>
      </c>
      <c r="C9" s="36" t="s">
        <v>154</v>
      </c>
      <c r="D9" s="39" t="s">
        <v>153</v>
      </c>
      <c r="E9" s="36" t="s">
        <v>142</v>
      </c>
      <c r="F9" s="36">
        <v>30</v>
      </c>
    </row>
    <row r="10" spans="1:6" ht="47.25" x14ac:dyDescent="0.25">
      <c r="A10" s="36">
        <v>9</v>
      </c>
      <c r="B10" s="36">
        <v>124818</v>
      </c>
      <c r="C10" s="36" t="s">
        <v>156</v>
      </c>
      <c r="D10" s="39" t="s">
        <v>155</v>
      </c>
      <c r="E10" s="36" t="s">
        <v>142</v>
      </c>
      <c r="F10" s="36">
        <v>40</v>
      </c>
    </row>
    <row r="11" spans="1:6" ht="47.25" x14ac:dyDescent="0.25">
      <c r="A11" s="36">
        <v>10</v>
      </c>
      <c r="B11" s="36" t="s">
        <v>144</v>
      </c>
      <c r="C11" s="36" t="s">
        <v>158</v>
      </c>
      <c r="D11" s="39" t="s">
        <v>157</v>
      </c>
      <c r="E11" s="36" t="s">
        <v>142</v>
      </c>
      <c r="F11" s="36">
        <v>15</v>
      </c>
    </row>
    <row r="12" spans="1:6" ht="47.25" x14ac:dyDescent="0.25">
      <c r="A12" s="36">
        <v>11</v>
      </c>
      <c r="B12" s="36" t="s">
        <v>144</v>
      </c>
      <c r="C12" s="36" t="s">
        <v>160</v>
      </c>
      <c r="D12" s="39" t="s">
        <v>159</v>
      </c>
      <c r="E12" s="36" t="s">
        <v>142</v>
      </c>
      <c r="F12" s="36">
        <v>10</v>
      </c>
    </row>
    <row r="13" spans="1:6" ht="78.75" x14ac:dyDescent="0.25">
      <c r="A13" s="36">
        <v>12</v>
      </c>
      <c r="B13" s="36">
        <v>46370</v>
      </c>
      <c r="C13" s="36" t="s">
        <v>162</v>
      </c>
      <c r="D13" s="39" t="s">
        <v>161</v>
      </c>
      <c r="E13" s="36" t="s">
        <v>142</v>
      </c>
      <c r="F13" s="36">
        <v>30</v>
      </c>
    </row>
    <row r="14" spans="1:6" ht="94.5" x14ac:dyDescent="0.25">
      <c r="A14" s="36">
        <v>13</v>
      </c>
      <c r="B14" s="36">
        <v>46370</v>
      </c>
      <c r="C14" s="36" t="s">
        <v>164</v>
      </c>
      <c r="D14" s="39" t="s">
        <v>163</v>
      </c>
      <c r="E14" s="36" t="s">
        <v>142</v>
      </c>
      <c r="F14" s="36">
        <v>20</v>
      </c>
    </row>
    <row r="15" spans="1:6" ht="31.5" x14ac:dyDescent="0.25">
      <c r="A15" s="36">
        <v>14</v>
      </c>
      <c r="B15" s="36">
        <v>37680</v>
      </c>
      <c r="C15" s="36" t="s">
        <v>166</v>
      </c>
      <c r="D15" s="39" t="s">
        <v>165</v>
      </c>
      <c r="E15" s="36" t="s">
        <v>142</v>
      </c>
      <c r="F15" s="36">
        <v>10</v>
      </c>
    </row>
    <row r="16" spans="1:6" ht="15.75" x14ac:dyDescent="0.25">
      <c r="A16" s="36">
        <v>15</v>
      </c>
      <c r="B16" s="36">
        <v>37680</v>
      </c>
      <c r="C16" s="36" t="s">
        <v>168</v>
      </c>
      <c r="D16" s="39" t="s">
        <v>167</v>
      </c>
      <c r="E16" s="36" t="s">
        <v>142</v>
      </c>
      <c r="F16" s="36">
        <v>10</v>
      </c>
    </row>
    <row r="17" spans="1:6" ht="63" x14ac:dyDescent="0.25">
      <c r="A17" s="36">
        <v>16</v>
      </c>
      <c r="B17" s="36">
        <v>87874</v>
      </c>
      <c r="C17" s="36" t="s">
        <v>170</v>
      </c>
      <c r="D17" s="39" t="s">
        <v>169</v>
      </c>
      <c r="E17" s="36" t="s">
        <v>142</v>
      </c>
      <c r="F17" s="36">
        <v>15</v>
      </c>
    </row>
    <row r="18" spans="1:6" ht="63" x14ac:dyDescent="0.25">
      <c r="A18" s="36">
        <v>17</v>
      </c>
      <c r="B18" s="36">
        <v>109398</v>
      </c>
      <c r="C18" s="36" t="s">
        <v>172</v>
      </c>
      <c r="D18" s="39" t="s">
        <v>171</v>
      </c>
      <c r="E18" s="36" t="s">
        <v>142</v>
      </c>
      <c r="F18" s="36">
        <v>40</v>
      </c>
    </row>
    <row r="19" spans="1:6" ht="47.25" x14ac:dyDescent="0.25">
      <c r="A19" s="36">
        <v>18</v>
      </c>
      <c r="B19" s="36" t="s">
        <v>144</v>
      </c>
      <c r="C19" s="36" t="s">
        <v>174</v>
      </c>
      <c r="D19" s="39" t="s">
        <v>173</v>
      </c>
      <c r="E19" s="36" t="s">
        <v>142</v>
      </c>
      <c r="F19" s="36">
        <v>30</v>
      </c>
    </row>
    <row r="20" spans="1:6" ht="94.5" x14ac:dyDescent="0.25">
      <c r="A20" s="36">
        <v>19</v>
      </c>
      <c r="B20" s="36">
        <v>54453</v>
      </c>
      <c r="C20" s="36" t="s">
        <v>176</v>
      </c>
      <c r="D20" s="39" t="s">
        <v>175</v>
      </c>
      <c r="E20" s="36" t="s">
        <v>142</v>
      </c>
      <c r="F20" s="36">
        <v>20</v>
      </c>
    </row>
    <row r="21" spans="1:6" ht="157.5" x14ac:dyDescent="0.25">
      <c r="A21" s="36">
        <v>20</v>
      </c>
      <c r="B21" s="36">
        <v>68705</v>
      </c>
      <c r="C21" s="36" t="s">
        <v>177</v>
      </c>
      <c r="D21" s="39" t="s">
        <v>178</v>
      </c>
      <c r="E21" s="36" t="s">
        <v>142</v>
      </c>
      <c r="F21" s="36">
        <v>68</v>
      </c>
    </row>
    <row r="22" spans="1:6" ht="18.75" x14ac:dyDescent="0.25">
      <c r="A22" s="60"/>
      <c r="D22"/>
    </row>
    <row r="23" spans="1:6" ht="18.75" x14ac:dyDescent="0.25">
      <c r="A23" s="60"/>
      <c r="D23"/>
    </row>
    <row r="24" spans="1:6" ht="15.75" x14ac:dyDescent="0.25">
      <c r="A24" s="57"/>
    </row>
    <row r="25" spans="1:6" ht="15.75" x14ac:dyDescent="0.25">
      <c r="A25" s="57"/>
    </row>
    <row r="26" spans="1:6" ht="15.75" x14ac:dyDescent="0.25">
      <c r="A26" s="57"/>
    </row>
    <row r="27" spans="1:6" ht="15.75" x14ac:dyDescent="0.25">
      <c r="A27" s="57"/>
    </row>
    <row r="28" spans="1:6" ht="15.75" x14ac:dyDescent="0.25">
      <c r="A28" s="57"/>
    </row>
    <row r="29" spans="1:6" ht="15.75" x14ac:dyDescent="0.25">
      <c r="A29" s="57"/>
    </row>
    <row r="30" spans="1:6" ht="15.75" x14ac:dyDescent="0.25">
      <c r="A30" s="57"/>
    </row>
    <row r="31" spans="1:6" ht="15.75" x14ac:dyDescent="0.25">
      <c r="A31" s="57"/>
    </row>
    <row r="32" spans="1:6" ht="15.75" x14ac:dyDescent="0.25">
      <c r="A32" s="57"/>
    </row>
    <row r="33" spans="1:1" ht="15.75" x14ac:dyDescent="0.25">
      <c r="A33" s="57"/>
    </row>
    <row r="34" spans="1:1" ht="15.75" x14ac:dyDescent="0.25">
      <c r="A34" s="57"/>
    </row>
    <row r="35" spans="1:1" ht="15.75" x14ac:dyDescent="0.25">
      <c r="A35" s="57"/>
    </row>
    <row r="36" spans="1:1" ht="15.75" x14ac:dyDescent="0.25">
      <c r="A36" s="57"/>
    </row>
    <row r="37" spans="1:1" ht="15.75" x14ac:dyDescent="0.25">
      <c r="A37" s="57"/>
    </row>
    <row r="38" spans="1:1" ht="15.75" x14ac:dyDescent="0.25">
      <c r="A38" s="57"/>
    </row>
    <row r="39" spans="1:1" ht="15.75" x14ac:dyDescent="0.25">
      <c r="A39" s="57"/>
    </row>
    <row r="40" spans="1:1" ht="15.75" x14ac:dyDescent="0.25">
      <c r="A40" s="57"/>
    </row>
    <row r="41" spans="1:1" ht="15.75" x14ac:dyDescent="0.25">
      <c r="A41" s="57"/>
    </row>
    <row r="42" spans="1:1" ht="15.75" x14ac:dyDescent="0.25">
      <c r="A42" s="57"/>
    </row>
    <row r="43" spans="1:1" ht="15.75" x14ac:dyDescent="0.25">
      <c r="A43" s="57"/>
    </row>
    <row r="44" spans="1:1" ht="15.75" x14ac:dyDescent="0.25">
      <c r="A44" s="57"/>
    </row>
    <row r="45" spans="1:1" ht="15.75" x14ac:dyDescent="0.25">
      <c r="A45" s="58"/>
    </row>
    <row r="46" spans="1:1" ht="15.75" x14ac:dyDescent="0.25">
      <c r="A46" s="57"/>
    </row>
    <row r="47" spans="1:1" ht="15.75" x14ac:dyDescent="0.25">
      <c r="A47" s="57"/>
    </row>
    <row r="48" spans="1:1" ht="15.75" x14ac:dyDescent="0.25">
      <c r="A48" s="57"/>
    </row>
    <row r="49" spans="1:1" ht="15.75" x14ac:dyDescent="0.25">
      <c r="A49" s="57"/>
    </row>
    <row r="50" spans="1:1" ht="15.75" x14ac:dyDescent="0.25">
      <c r="A50" s="58"/>
    </row>
    <row r="51" spans="1:1" ht="15.75" x14ac:dyDescent="0.25">
      <c r="A51" s="57"/>
    </row>
    <row r="52" spans="1:1" ht="15.75" x14ac:dyDescent="0.25">
      <c r="A52" s="57"/>
    </row>
    <row r="53" spans="1:1" ht="15.75" x14ac:dyDescent="0.25">
      <c r="A53" s="57"/>
    </row>
    <row r="54" spans="1:1" ht="15.75" x14ac:dyDescent="0.25">
      <c r="A54" s="57"/>
    </row>
    <row r="55" spans="1:1" ht="15.75" x14ac:dyDescent="0.25">
      <c r="A55" s="57"/>
    </row>
    <row r="56" spans="1:1" ht="15.75" x14ac:dyDescent="0.25">
      <c r="A56" s="57"/>
    </row>
    <row r="57" spans="1:1" ht="15.75" x14ac:dyDescent="0.25">
      <c r="A57" s="57"/>
    </row>
    <row r="58" spans="1:1" ht="15.75" x14ac:dyDescent="0.25">
      <c r="A58" s="57"/>
    </row>
    <row r="59" spans="1:1" ht="15.75" x14ac:dyDescent="0.25">
      <c r="A59" s="57"/>
    </row>
    <row r="60" spans="1:1" ht="15.75" x14ac:dyDescent="0.25">
      <c r="A60" s="57"/>
    </row>
    <row r="61" spans="1:1" ht="15.75" x14ac:dyDescent="0.25">
      <c r="A61" s="57"/>
    </row>
    <row r="62" spans="1:1" ht="15.75" x14ac:dyDescent="0.25">
      <c r="A62" s="57"/>
    </row>
    <row r="63" spans="1:1" ht="15.75" x14ac:dyDescent="0.25">
      <c r="A63" s="57"/>
    </row>
    <row r="64" spans="1:1" ht="15.75" x14ac:dyDescent="0.25">
      <c r="A64" s="57"/>
    </row>
    <row r="65" spans="1:1" ht="15.75" x14ac:dyDescent="0.25">
      <c r="A65" s="57"/>
    </row>
    <row r="66" spans="1:1" ht="15.75" x14ac:dyDescent="0.25">
      <c r="A66" s="57"/>
    </row>
    <row r="67" spans="1:1" ht="15.75" x14ac:dyDescent="0.25">
      <c r="A67" s="57"/>
    </row>
    <row r="68" spans="1:1" ht="15.75" x14ac:dyDescent="0.25">
      <c r="A68" s="57"/>
    </row>
    <row r="69" spans="1:1" ht="15.75" x14ac:dyDescent="0.25">
      <c r="A69" s="57"/>
    </row>
    <row r="70" spans="1:1" ht="15.75" x14ac:dyDescent="0.25">
      <c r="A70" s="57"/>
    </row>
    <row r="71" spans="1:1" ht="15.75" x14ac:dyDescent="0.25">
      <c r="A71" s="57"/>
    </row>
    <row r="72" spans="1:1" ht="15.75" x14ac:dyDescent="0.25">
      <c r="A72" s="57"/>
    </row>
    <row r="73" spans="1:1" ht="15.75" x14ac:dyDescent="0.25">
      <c r="A73" s="57"/>
    </row>
    <row r="74" spans="1:1" ht="15.75" x14ac:dyDescent="0.25">
      <c r="A74" s="57"/>
    </row>
    <row r="75" spans="1:1" ht="15.75" x14ac:dyDescent="0.25">
      <c r="A75" s="57"/>
    </row>
    <row r="76" spans="1:1" ht="15.75" x14ac:dyDescent="0.25">
      <c r="A76" s="57"/>
    </row>
    <row r="77" spans="1:1" ht="15.75" x14ac:dyDescent="0.25">
      <c r="A77" s="57"/>
    </row>
    <row r="78" spans="1:1" ht="15.75" x14ac:dyDescent="0.25">
      <c r="A78" s="57"/>
    </row>
    <row r="79" spans="1:1" ht="15.75" x14ac:dyDescent="0.25">
      <c r="A79" s="57"/>
    </row>
    <row r="80" spans="1:1" ht="15.75" x14ac:dyDescent="0.25">
      <c r="A80" s="57"/>
    </row>
    <row r="81" spans="1:1" ht="15.75" x14ac:dyDescent="0.25">
      <c r="A81" s="57"/>
    </row>
    <row r="82" spans="1:1" ht="15.75" x14ac:dyDescent="0.25">
      <c r="A82" s="57"/>
    </row>
    <row r="83" spans="1:1" ht="15.75" x14ac:dyDescent="0.25">
      <c r="A83" s="57"/>
    </row>
    <row r="84" spans="1:1" ht="15.75" x14ac:dyDescent="0.25">
      <c r="A84" s="57"/>
    </row>
    <row r="85" spans="1:1" ht="15.75" x14ac:dyDescent="0.25">
      <c r="A85" s="59"/>
    </row>
    <row r="86" spans="1:1" ht="15.75" x14ac:dyDescent="0.25">
      <c r="A86" s="57"/>
    </row>
    <row r="87" spans="1:1" ht="15.75" x14ac:dyDescent="0.25">
      <c r="A87" s="57"/>
    </row>
    <row r="88" spans="1:1" ht="15.75" x14ac:dyDescent="0.25">
      <c r="A88" s="57"/>
    </row>
    <row r="89" spans="1:1" ht="15.75" x14ac:dyDescent="0.25">
      <c r="A89" s="57"/>
    </row>
    <row r="90" spans="1:1" ht="15.75" x14ac:dyDescent="0.25">
      <c r="A90" s="57"/>
    </row>
  </sheetData>
  <sheetProtection algorithmName="SHA-512" hashValue="QZp3xx1GXueG5gYctfYub4Q48+ZA+NsmDKD+sf6T9K5HlHgfehwgJcI9qn7j729Gac/kzyWJvK7cagbCSfYpQQ==" saltValue="9/IAxIz8EVFGumdOliPFVQ==" spinCount="100000" sheet="1" objects="1" scenarios="1"/>
  <autoFilter ref="A1:F20"/>
  <pageMargins left="0.511811024" right="0.511811024" top="0.78740157499999996" bottom="0.78740157499999996" header="0.31496062000000002" footer="0.31496062000000002"/>
  <pageSetup paperSize="9"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80" zoomScaleNormal="80" workbookViewId="0">
      <selection activeCell="A8" sqref="A8"/>
    </sheetView>
  </sheetViews>
  <sheetFormatPr defaultRowHeight="15.75" x14ac:dyDescent="0.25"/>
  <cols>
    <col min="1" max="1" width="34" style="1" customWidth="1"/>
    <col min="2" max="2" width="39.42578125" style="1" customWidth="1"/>
    <col min="3" max="3" width="33.28515625" style="27" customWidth="1"/>
    <col min="4" max="4" width="64.140625" style="27" customWidth="1"/>
    <col min="5" max="5" width="13.85546875" style="1" customWidth="1"/>
    <col min="6" max="6" width="12.42578125" style="1" bestFit="1" customWidth="1"/>
    <col min="7" max="7" width="39.5703125" style="27" customWidth="1"/>
    <col min="8" max="8" width="23.28515625" style="1" customWidth="1"/>
    <col min="9" max="9" width="19.140625" style="1" customWidth="1"/>
    <col min="10" max="16384" width="9.140625" style="1"/>
  </cols>
  <sheetData>
    <row r="1" spans="1:9" ht="31.5" x14ac:dyDescent="0.25">
      <c r="A1" s="33" t="s">
        <v>119</v>
      </c>
      <c r="B1" s="33" t="s">
        <v>0</v>
      </c>
      <c r="C1" s="33" t="s">
        <v>1</v>
      </c>
      <c r="D1" s="33" t="s">
        <v>2</v>
      </c>
      <c r="E1" s="33" t="s">
        <v>60</v>
      </c>
      <c r="F1" s="34" t="s">
        <v>3</v>
      </c>
      <c r="G1" s="33" t="s">
        <v>4</v>
      </c>
      <c r="H1" s="33" t="s">
        <v>131</v>
      </c>
      <c r="I1" s="35" t="s">
        <v>132</v>
      </c>
    </row>
    <row r="2" spans="1:9" ht="47.25" customHeight="1" x14ac:dyDescent="0.25">
      <c r="A2" s="37" t="s">
        <v>138</v>
      </c>
      <c r="B2" s="38" t="str">
        <f t="shared" ref="B2:B21" si="0">CONCATENATE(A2," - ",F2)</f>
        <v>4.4.90.52.42.02.0077.000004-01 - 80</v>
      </c>
      <c r="C2" s="44" t="str">
        <f>LEFT(D2,SEARCH(",",D2,1)-1)</f>
        <v>ARMÁRIO</v>
      </c>
      <c r="D2" s="28" t="s">
        <v>136</v>
      </c>
      <c r="E2" s="36" t="s">
        <v>137</v>
      </c>
      <c r="F2" s="36">
        <v>80</v>
      </c>
      <c r="G2" s="39" t="s">
        <v>42</v>
      </c>
      <c r="H2" s="36">
        <v>21</v>
      </c>
      <c r="I2" s="36">
        <v>21</v>
      </c>
    </row>
    <row r="3" spans="1:9" ht="47.25" customHeight="1" x14ac:dyDescent="0.25">
      <c r="A3" s="37" t="s">
        <v>139</v>
      </c>
      <c r="B3" s="38" t="str">
        <f t="shared" si="0"/>
        <v>4.4.90.52.42.02.0034.000003-01 - 80</v>
      </c>
      <c r="C3" s="44" t="str">
        <f t="shared" ref="C3:C21" si="1">LEFT(D3,SEARCH(",",D3,1)-1)</f>
        <v>CADEIRA</v>
      </c>
      <c r="D3" s="28" t="s">
        <v>140</v>
      </c>
      <c r="E3" s="36" t="s">
        <v>137</v>
      </c>
      <c r="F3" s="36">
        <v>80</v>
      </c>
      <c r="G3" s="39" t="s">
        <v>42</v>
      </c>
      <c r="H3" s="36">
        <v>84</v>
      </c>
      <c r="I3" s="36">
        <v>84</v>
      </c>
    </row>
    <row r="4" spans="1:9" ht="47.25" customHeight="1" x14ac:dyDescent="0.25">
      <c r="A4" s="37" t="s">
        <v>143</v>
      </c>
      <c r="B4" s="38" t="str">
        <f t="shared" si="0"/>
        <v>4.4.90.52.28.01.0099.000004-01  - 80</v>
      </c>
      <c r="C4" s="44" t="str">
        <f t="shared" si="1"/>
        <v>AMASSADEIRA</v>
      </c>
      <c r="D4" s="28" t="s">
        <v>141</v>
      </c>
      <c r="E4" s="36" t="s">
        <v>142</v>
      </c>
      <c r="F4" s="36">
        <v>80</v>
      </c>
      <c r="G4" s="39" t="s">
        <v>42</v>
      </c>
      <c r="H4" s="36">
        <v>20</v>
      </c>
      <c r="I4" s="36">
        <v>20</v>
      </c>
    </row>
    <row r="5" spans="1:9" ht="47.25" customHeight="1" x14ac:dyDescent="0.25">
      <c r="A5" s="37" t="s">
        <v>146</v>
      </c>
      <c r="B5" s="38" t="str">
        <f t="shared" si="0"/>
        <v>4.4.90.52.12.01.0113.000001-01  - 80</v>
      </c>
      <c r="C5" s="44" t="str">
        <f t="shared" si="1"/>
        <v>BUFFET TÉRMICO</v>
      </c>
      <c r="D5" s="28" t="s">
        <v>145</v>
      </c>
      <c r="E5" s="36" t="s">
        <v>142</v>
      </c>
      <c r="F5" s="36">
        <v>80</v>
      </c>
      <c r="G5" s="39" t="s">
        <v>42</v>
      </c>
      <c r="H5" s="36">
        <v>40</v>
      </c>
      <c r="I5" s="36">
        <v>40</v>
      </c>
    </row>
    <row r="6" spans="1:9" ht="47.25" customHeight="1" x14ac:dyDescent="0.25">
      <c r="A6" s="37" t="s">
        <v>148</v>
      </c>
      <c r="B6" s="38" t="str">
        <f t="shared" si="0"/>
        <v>4.4.90.52.12.01.0114.000001-01  - 80</v>
      </c>
      <c r="C6" s="44" t="str">
        <f t="shared" si="1"/>
        <v>BALCÃO REFRIGERADO</v>
      </c>
      <c r="D6" s="28" t="s">
        <v>147</v>
      </c>
      <c r="E6" s="36" t="s">
        <v>142</v>
      </c>
      <c r="F6" s="36">
        <v>80</v>
      </c>
      <c r="G6" s="39" t="s">
        <v>42</v>
      </c>
      <c r="H6" s="36">
        <v>40</v>
      </c>
      <c r="I6" s="36">
        <v>40</v>
      </c>
    </row>
    <row r="7" spans="1:9" ht="47.25" customHeight="1" x14ac:dyDescent="0.25">
      <c r="A7" s="37" t="s">
        <v>150</v>
      </c>
      <c r="B7" s="38" t="str">
        <f t="shared" si="0"/>
        <v>4.4.90.52.28.01.0182.000003-01  - 80</v>
      </c>
      <c r="C7" s="44" t="str">
        <f t="shared" si="1"/>
        <v>BEBEDOURO</v>
      </c>
      <c r="D7" s="28" t="s">
        <v>149</v>
      </c>
      <c r="E7" s="36" t="s">
        <v>142</v>
      </c>
      <c r="F7" s="36">
        <v>80</v>
      </c>
      <c r="G7" s="39" t="s">
        <v>42</v>
      </c>
      <c r="H7" s="36">
        <v>15</v>
      </c>
      <c r="I7" s="36">
        <v>15</v>
      </c>
    </row>
    <row r="8" spans="1:9" ht="47.25" customHeight="1" x14ac:dyDescent="0.25">
      <c r="A8" s="37" t="s">
        <v>152</v>
      </c>
      <c r="B8" s="38" t="str">
        <f t="shared" si="0"/>
        <v>4.4.90.52.28.01.0182.000004-01  - 80</v>
      </c>
      <c r="C8" s="44" t="str">
        <f t="shared" si="1"/>
        <v>BEBEDOURO</v>
      </c>
      <c r="D8" s="28" t="s">
        <v>151</v>
      </c>
      <c r="E8" s="36" t="s">
        <v>142</v>
      </c>
      <c r="F8" s="36">
        <v>80</v>
      </c>
      <c r="G8" s="39" t="s">
        <v>42</v>
      </c>
      <c r="H8" s="36">
        <v>15</v>
      </c>
      <c r="I8" s="36">
        <v>15</v>
      </c>
    </row>
    <row r="9" spans="1:9" ht="47.25" customHeight="1" x14ac:dyDescent="0.25">
      <c r="A9" s="37" t="s">
        <v>154</v>
      </c>
      <c r="B9" s="38" t="str">
        <f t="shared" si="0"/>
        <v>4.4.90.52.12.01.0093.000002-01  - 80</v>
      </c>
      <c r="C9" s="44" t="str">
        <f t="shared" si="1"/>
        <v>CENTRÍFUGA</v>
      </c>
      <c r="D9" s="28" t="s">
        <v>153</v>
      </c>
      <c r="E9" s="36" t="s">
        <v>142</v>
      </c>
      <c r="F9" s="36">
        <v>80</v>
      </c>
      <c r="G9" s="39" t="s">
        <v>42</v>
      </c>
      <c r="H9" s="36">
        <v>30</v>
      </c>
      <c r="I9" s="36">
        <v>30</v>
      </c>
    </row>
    <row r="10" spans="1:9" ht="47.25" customHeight="1" x14ac:dyDescent="0.25">
      <c r="A10" s="37" t="s">
        <v>156</v>
      </c>
      <c r="B10" s="38" t="str">
        <f t="shared" si="0"/>
        <v>4.4.90.52.12.01.0043.000004-01  - 80</v>
      </c>
      <c r="C10" s="44" t="str">
        <f t="shared" si="1"/>
        <v>CORTADOR DE LEGUMES</v>
      </c>
      <c r="D10" s="28" t="s">
        <v>155</v>
      </c>
      <c r="E10" s="36" t="s">
        <v>142</v>
      </c>
      <c r="F10" s="36">
        <v>80</v>
      </c>
      <c r="G10" s="39" t="s">
        <v>42</v>
      </c>
      <c r="H10" s="36">
        <v>40</v>
      </c>
      <c r="I10" s="36">
        <v>40</v>
      </c>
    </row>
    <row r="11" spans="1:9" ht="47.25" customHeight="1" x14ac:dyDescent="0.25">
      <c r="A11" s="37" t="s">
        <v>158</v>
      </c>
      <c r="B11" s="38" t="str">
        <f t="shared" si="0"/>
        <v>4.4.90.52.28.01.0046.000033-01  - 80</v>
      </c>
      <c r="C11" s="44" t="str">
        <f t="shared" si="1"/>
        <v>FOGÃO INDUSTRIAL</v>
      </c>
      <c r="D11" s="28" t="s">
        <v>157</v>
      </c>
      <c r="E11" s="36" t="s">
        <v>142</v>
      </c>
      <c r="F11" s="36">
        <v>80</v>
      </c>
      <c r="G11" s="39" t="s">
        <v>42</v>
      </c>
      <c r="H11" s="36">
        <v>15</v>
      </c>
      <c r="I11" s="36">
        <v>15</v>
      </c>
    </row>
    <row r="12" spans="1:9" ht="47.25" customHeight="1" x14ac:dyDescent="0.25">
      <c r="A12" s="37" t="s">
        <v>160</v>
      </c>
      <c r="B12" s="38" t="str">
        <f t="shared" si="0"/>
        <v>4.4.90.52.28.01.0046.000034-01  - 80</v>
      </c>
      <c r="C12" s="44" t="str">
        <f t="shared" si="1"/>
        <v>FOGÃO INDUSTRIAL</v>
      </c>
      <c r="D12" s="28" t="s">
        <v>159</v>
      </c>
      <c r="E12" s="36" t="s">
        <v>142</v>
      </c>
      <c r="F12" s="36">
        <v>80</v>
      </c>
      <c r="G12" s="39" t="s">
        <v>42</v>
      </c>
      <c r="H12" s="36">
        <v>10</v>
      </c>
      <c r="I12" s="36">
        <v>10</v>
      </c>
    </row>
    <row r="13" spans="1:9" ht="47.25" customHeight="1" x14ac:dyDescent="0.25">
      <c r="A13" s="37" t="s">
        <v>162</v>
      </c>
      <c r="B13" s="38" t="str">
        <f t="shared" si="0"/>
        <v>4.4.90.52.12.01.0117.000001-01   - 80</v>
      </c>
      <c r="C13" s="44" t="str">
        <f t="shared" si="1"/>
        <v>FORNO ELÉTRICO</v>
      </c>
      <c r="D13" s="28" t="s">
        <v>161</v>
      </c>
      <c r="E13" s="36" t="s">
        <v>142</v>
      </c>
      <c r="F13" s="36">
        <v>80</v>
      </c>
      <c r="G13" s="39" t="s">
        <v>42</v>
      </c>
      <c r="H13" s="36">
        <v>30</v>
      </c>
      <c r="I13" s="36">
        <v>30</v>
      </c>
    </row>
    <row r="14" spans="1:9" ht="47.25" customHeight="1" x14ac:dyDescent="0.25">
      <c r="A14" s="37" t="s">
        <v>164</v>
      </c>
      <c r="B14" s="38" t="str">
        <f t="shared" si="0"/>
        <v>4.4.90.52.12.01.0117.000002-01  - 80</v>
      </c>
      <c r="C14" s="44" t="str">
        <f t="shared" si="1"/>
        <v>FORNO ELÉTRICO</v>
      </c>
      <c r="D14" s="28" t="s">
        <v>163</v>
      </c>
      <c r="E14" s="36" t="s">
        <v>142</v>
      </c>
      <c r="F14" s="36">
        <v>80</v>
      </c>
      <c r="G14" s="39" t="s">
        <v>42</v>
      </c>
      <c r="H14" s="36">
        <v>20</v>
      </c>
      <c r="I14" s="36">
        <v>20</v>
      </c>
    </row>
    <row r="15" spans="1:9" ht="47.25" customHeight="1" x14ac:dyDescent="0.25">
      <c r="A15" s="37" t="s">
        <v>166</v>
      </c>
      <c r="B15" s="38" t="str">
        <f t="shared" si="0"/>
        <v>4.4.90.52.12.01.0002.000039-01  - 80</v>
      </c>
      <c r="C15" s="44" t="str">
        <f t="shared" si="1"/>
        <v>FREEZER</v>
      </c>
      <c r="D15" s="28" t="s">
        <v>165</v>
      </c>
      <c r="E15" s="36" t="s">
        <v>142</v>
      </c>
      <c r="F15" s="36">
        <v>80</v>
      </c>
      <c r="G15" s="39" t="s">
        <v>42</v>
      </c>
      <c r="H15" s="36">
        <v>10</v>
      </c>
      <c r="I15" s="36">
        <v>10</v>
      </c>
    </row>
    <row r="16" spans="1:9" ht="47.25" customHeight="1" x14ac:dyDescent="0.25">
      <c r="A16" s="37" t="s">
        <v>168</v>
      </c>
      <c r="B16" s="38" t="str">
        <f t="shared" si="0"/>
        <v>4.4.90.52.12.01.0002.000040-01  - 80</v>
      </c>
      <c r="C16" s="44" t="str">
        <f t="shared" si="1"/>
        <v>FREEZER</v>
      </c>
      <c r="D16" s="28" t="s">
        <v>167</v>
      </c>
      <c r="E16" s="36" t="s">
        <v>142</v>
      </c>
      <c r="F16" s="36">
        <v>80</v>
      </c>
      <c r="G16" s="39" t="s">
        <v>42</v>
      </c>
      <c r="H16" s="36">
        <v>10</v>
      </c>
      <c r="I16" s="36">
        <v>10</v>
      </c>
    </row>
    <row r="17" spans="1:9" ht="47.25" customHeight="1" x14ac:dyDescent="0.25">
      <c r="A17" s="37" t="s">
        <v>170</v>
      </c>
      <c r="B17" s="38" t="str">
        <f t="shared" si="0"/>
        <v>4.4.90.52.12.01.0115.000001-01  - 80</v>
      </c>
      <c r="C17" s="44" t="str">
        <f t="shared" si="1"/>
        <v>MÁQUINA PARA SUCO DE LARANJA</v>
      </c>
      <c r="D17" s="28" t="s">
        <v>169</v>
      </c>
      <c r="E17" s="36" t="s">
        <v>142</v>
      </c>
      <c r="F17" s="36">
        <v>80</v>
      </c>
      <c r="G17" s="39" t="s">
        <v>42</v>
      </c>
      <c r="H17" s="36">
        <v>15</v>
      </c>
      <c r="I17" s="36">
        <v>15</v>
      </c>
    </row>
    <row r="18" spans="1:9" ht="47.25" customHeight="1" x14ac:dyDescent="0.25">
      <c r="A18" s="37" t="s">
        <v>172</v>
      </c>
      <c r="B18" s="38" t="str">
        <f t="shared" si="0"/>
        <v>4.4.90.52.42.09.0003.000008-01  - 80</v>
      </c>
      <c r="C18" s="44" t="str">
        <f t="shared" si="1"/>
        <v>MESA DE APOIO</v>
      </c>
      <c r="D18" s="28" t="s">
        <v>171</v>
      </c>
      <c r="E18" s="36" t="s">
        <v>142</v>
      </c>
      <c r="F18" s="36">
        <v>80</v>
      </c>
      <c r="G18" s="39" t="s">
        <v>42</v>
      </c>
      <c r="H18" s="36">
        <v>40</v>
      </c>
      <c r="I18" s="36">
        <v>40</v>
      </c>
    </row>
    <row r="19" spans="1:9" ht="47.25" customHeight="1" x14ac:dyDescent="0.25">
      <c r="A19" s="37" t="s">
        <v>174</v>
      </c>
      <c r="B19" s="38" t="str">
        <f t="shared" si="0"/>
        <v>4.4.90.52.12.01.0116.000001-01  - 80</v>
      </c>
      <c r="C19" s="44" t="str">
        <f t="shared" si="1"/>
        <v>REFRESQUEIRA</v>
      </c>
      <c r="D19" s="28" t="s">
        <v>173</v>
      </c>
      <c r="E19" s="36" t="s">
        <v>142</v>
      </c>
      <c r="F19" s="36">
        <v>80</v>
      </c>
      <c r="G19" s="39" t="s">
        <v>42</v>
      </c>
      <c r="H19" s="36">
        <v>30</v>
      </c>
      <c r="I19" s="36">
        <v>30</v>
      </c>
    </row>
    <row r="20" spans="1:9" ht="47.25" customHeight="1" x14ac:dyDescent="0.25">
      <c r="A20" s="37" t="s">
        <v>176</v>
      </c>
      <c r="B20" s="38" t="str">
        <f t="shared" si="0"/>
        <v>4.4.90.52.28.01.0144.000002-01  - 80</v>
      </c>
      <c r="C20" s="44" t="str">
        <f t="shared" si="1"/>
        <v>PROCESSADOR INDUSTRIAL DE ALIMENTOS</v>
      </c>
      <c r="D20" s="28" t="s">
        <v>175</v>
      </c>
      <c r="E20" s="36" t="s">
        <v>142</v>
      </c>
      <c r="F20" s="36">
        <v>80</v>
      </c>
      <c r="G20" s="39" t="s">
        <v>42</v>
      </c>
      <c r="H20" s="36">
        <v>20</v>
      </c>
      <c r="I20" s="36">
        <v>20</v>
      </c>
    </row>
    <row r="21" spans="1:9" ht="47.25" customHeight="1" x14ac:dyDescent="0.25">
      <c r="A21" s="37" t="s">
        <v>177</v>
      </c>
      <c r="B21" s="38" t="str">
        <f t="shared" si="0"/>
        <v>4.4.90.52.42.13.0023.000004-01 - 54</v>
      </c>
      <c r="C21" s="44" t="str">
        <f t="shared" si="1"/>
        <v>PÚLPITO</v>
      </c>
      <c r="D21" s="28" t="s">
        <v>178</v>
      </c>
      <c r="E21" s="36" t="s">
        <v>142</v>
      </c>
      <c r="F21" s="36">
        <v>54</v>
      </c>
      <c r="G21" s="39" t="s">
        <v>35</v>
      </c>
      <c r="H21" s="36">
        <v>68</v>
      </c>
      <c r="I21" s="36">
        <v>68</v>
      </c>
    </row>
  </sheetData>
  <sheetProtection algorithmName="SHA-512" hashValue="8fM1Ak3Nm5bLX8bEIs7BYH1FN9DmjPHtqNvwKATNgqjmSt0kXJZpzCxgNq5YHMHT7hDO7W4UUb0XsNlPELjpqg==" saltValue="W+A3osKvagCEEGKR/DhIyA==" spinCount="100000" sheet="1" objects="1" scenarios="1"/>
  <autoFilter ref="A1:I21"/>
  <pageMargins left="0.511811024" right="0.511811024" top="0.78740157499999996" bottom="0.78740157499999996" header="0.31496062000000002" footer="0.31496062000000002"/>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tabSelected="1" topLeftCell="F1" workbookViewId="0">
      <selection activeCell="J7" sqref="J7"/>
    </sheetView>
  </sheetViews>
  <sheetFormatPr defaultRowHeight="15" x14ac:dyDescent="0.25"/>
  <cols>
    <col min="1" max="1" width="9.140625" style="2" hidden="1" customWidth="1"/>
    <col min="2" max="2" width="40" style="2" hidden="1" customWidth="1"/>
    <col min="3" max="3" width="13.28515625" style="2" hidden="1" customWidth="1"/>
    <col min="4" max="5" width="28.28515625" style="2" hidden="1" customWidth="1"/>
    <col min="6" max="6" width="7.5703125" style="2" bestFit="1" customWidth="1"/>
    <col min="7" max="7" width="30.5703125" style="2" customWidth="1"/>
    <col min="8" max="8" width="17" style="2" customWidth="1"/>
    <col min="9" max="9" width="19.28515625" style="2" customWidth="1"/>
    <col min="10" max="10" width="58.42578125" style="2" bestFit="1" customWidth="1"/>
    <col min="11" max="11" width="10.28515625" style="2" customWidth="1"/>
    <col min="12" max="12" width="9.28515625" style="2" bestFit="1" customWidth="1"/>
    <col min="13" max="13" width="11" style="2" customWidth="1"/>
    <col min="14" max="14" width="10" style="2" customWidth="1"/>
    <col min="15" max="15" width="23.42578125" style="2" customWidth="1"/>
    <col min="16" max="16384" width="9.140625" style="2"/>
  </cols>
  <sheetData>
    <row r="1" spans="1:16" ht="21" x14ac:dyDescent="0.35">
      <c r="F1" s="61" t="s">
        <v>5</v>
      </c>
      <c r="G1" s="62"/>
      <c r="H1" s="62"/>
      <c r="I1" s="62"/>
      <c r="J1" s="62"/>
      <c r="K1" s="62"/>
      <c r="L1" s="62"/>
      <c r="M1" s="62"/>
      <c r="N1" s="62"/>
      <c r="O1" s="63"/>
    </row>
    <row r="2" spans="1:16" ht="15.75" x14ac:dyDescent="0.25">
      <c r="F2" s="64" t="s">
        <v>134</v>
      </c>
      <c r="G2" s="65"/>
      <c r="H2" s="65"/>
      <c r="I2" s="65"/>
      <c r="J2" s="65"/>
      <c r="K2" s="65"/>
      <c r="L2" s="65"/>
      <c r="M2" s="65"/>
      <c r="N2" s="65"/>
      <c r="O2" s="66"/>
    </row>
    <row r="3" spans="1:16" ht="16.5" thickBot="1" x14ac:dyDescent="0.3">
      <c r="F3" s="67" t="s">
        <v>135</v>
      </c>
      <c r="G3" s="68"/>
      <c r="H3" s="68"/>
      <c r="I3" s="68"/>
      <c r="J3" s="68"/>
      <c r="K3" s="68"/>
      <c r="L3" s="68"/>
      <c r="M3" s="68"/>
      <c r="N3" s="68"/>
      <c r="O3" s="69"/>
      <c r="P3" s="3"/>
    </row>
    <row r="4" spans="1:16" ht="29.25" customHeight="1" thickBot="1" x14ac:dyDescent="0.3">
      <c r="F4" s="70" t="s">
        <v>6</v>
      </c>
      <c r="G4" s="71"/>
      <c r="H4" s="43"/>
      <c r="I4" s="4"/>
      <c r="J4" s="5" t="str">
        <f>IFERROR(IF(I4="","← DIGITE O CÓDIGO DO SEU ÓRGÃO",VLOOKUP(I4,'CÓDIGO DOS ÓRGÃOS'!A:B,2,FALSE)),"Código não encontrado. Preenchimento Obrigatório. Verifique abaixo na aba CÓDIGO DAS UNIDADES")</f>
        <v>← DIGITE O CÓDIGO DO SEU ÓRGÃO</v>
      </c>
      <c r="K4" s="72">
        <f>COUNT(M7:M26)</f>
        <v>0</v>
      </c>
      <c r="L4" s="73"/>
      <c r="M4" s="74"/>
      <c r="N4" s="78">
        <f>COUNTBLANK(M7:M26)</f>
        <v>20</v>
      </c>
      <c r="O4" s="79"/>
      <c r="P4" s="6"/>
    </row>
    <row r="5" spans="1:16" ht="69.75" customHeight="1" thickBot="1" x14ac:dyDescent="0.3">
      <c r="A5" s="30"/>
      <c r="B5" s="29"/>
      <c r="F5" s="82" t="s">
        <v>7</v>
      </c>
      <c r="G5" s="83"/>
      <c r="H5" s="42"/>
      <c r="I5" s="84"/>
      <c r="J5" s="85"/>
      <c r="K5" s="75"/>
      <c r="L5" s="76"/>
      <c r="M5" s="77"/>
      <c r="N5" s="80"/>
      <c r="O5" s="81"/>
      <c r="P5" s="6"/>
    </row>
    <row r="6" spans="1:16" ht="45" x14ac:dyDescent="0.25">
      <c r="A6" s="7" t="s">
        <v>8</v>
      </c>
      <c r="B6" s="7" t="s">
        <v>9</v>
      </c>
      <c r="C6" s="7" t="s">
        <v>10</v>
      </c>
      <c r="D6" s="7" t="s">
        <v>122</v>
      </c>
      <c r="E6" s="7" t="s">
        <v>123</v>
      </c>
      <c r="F6" s="8" t="s">
        <v>11</v>
      </c>
      <c r="G6" s="9" t="s">
        <v>120</v>
      </c>
      <c r="H6" s="9" t="s">
        <v>121</v>
      </c>
      <c r="I6" s="9" t="s">
        <v>1</v>
      </c>
      <c r="J6" s="9" t="s">
        <v>12</v>
      </c>
      <c r="K6" s="9" t="s">
        <v>13</v>
      </c>
      <c r="L6" s="9" t="s">
        <v>14</v>
      </c>
      <c r="M6" s="10" t="s">
        <v>15</v>
      </c>
      <c r="N6" s="9" t="s">
        <v>16</v>
      </c>
      <c r="O6" s="11" t="s">
        <v>17</v>
      </c>
    </row>
    <row r="7" spans="1:16" s="12" customFormat="1" ht="75" x14ac:dyDescent="0.25">
      <c r="A7" s="12">
        <f>$I$4</f>
        <v>0</v>
      </c>
      <c r="B7" s="12" t="str">
        <f>$J$4</f>
        <v>← DIGITE O CÓDIGO DO SEU ÓRGÃO</v>
      </c>
      <c r="C7" s="13">
        <f>ROUNDUP(M7,0)</f>
        <v>0</v>
      </c>
      <c r="D7" s="12" t="str">
        <f>G7</f>
        <v>4.4.90.52.42.02.0077.000004-01</v>
      </c>
      <c r="E7" s="12">
        <f>H7</f>
        <v>65030</v>
      </c>
      <c r="F7" s="14">
        <v>1</v>
      </c>
      <c r="G7" s="54" t="s">
        <v>138</v>
      </c>
      <c r="H7" s="15">
        <v>65030</v>
      </c>
      <c r="I7" s="16" t="s">
        <v>179</v>
      </c>
      <c r="J7" s="16" t="str">
        <f>VLOOKUP(G7,'Base de Dados 30.16 e 52.42'!A:E,4,FALSE)</f>
        <v>ARMÁRIO,Descrição: de aço, dividido verticalmente em 2 compartimentos com divisórias de portas pivotantes, com 4 prateleiras removíveis e ajustáveis em cada lado, medindo no mínimo 1980x900x400mm, Característias Adicionais: demais especificações conforme Termo de Referência.</v>
      </c>
      <c r="K7" s="17" t="str">
        <f>VLOOKUP('Respostas Órgãos'!G7,'Base de Dados 30.16 e 52.42'!A:E,5,FALSE)</f>
        <v>Unidade</v>
      </c>
      <c r="L7" s="18">
        <f>SUMIF('Base de Dados 30.16 e 52.42'!B:B,'Respostas Órgãos'!G7&amp;" - "&amp;'Respostas Órgãos'!$I$4,'Base de Dados 30.16 e 52.42'!I:I)</f>
        <v>0</v>
      </c>
      <c r="M7" s="19"/>
      <c r="N7" s="20">
        <f t="shared" ref="N7:N26" si="0">M7-L7</f>
        <v>0</v>
      </c>
      <c r="O7" s="21" t="str">
        <f t="shared" ref="O7:O26" si="1">IF(ISERROR((M7-L7)/L7),"Sem histórico de consumo",(M7-L7)/L7)</f>
        <v>Sem histórico de consumo</v>
      </c>
    </row>
    <row r="8" spans="1:16" s="12" customFormat="1" ht="90" x14ac:dyDescent="0.25">
      <c r="A8" s="12">
        <f t="shared" ref="A8:A26" si="2">$I$4</f>
        <v>0</v>
      </c>
      <c r="B8" s="12" t="str">
        <f t="shared" ref="B8:B26" si="3">$J$4</f>
        <v>← DIGITE O CÓDIGO DO SEU ÓRGÃO</v>
      </c>
      <c r="C8" s="13">
        <f t="shared" ref="C8:C17" si="4">ROUNDUP(M8,0)</f>
        <v>0</v>
      </c>
      <c r="D8" s="12" t="str">
        <f t="shared" ref="D8:D17" si="5">G8</f>
        <v>4.4.90.52.42.02.0034.000003-01</v>
      </c>
      <c r="E8" s="12">
        <f t="shared" ref="E8:E17" si="6">H8</f>
        <v>151069</v>
      </c>
      <c r="F8" s="14">
        <v>2</v>
      </c>
      <c r="G8" s="55" t="s">
        <v>139</v>
      </c>
      <c r="H8" s="15">
        <v>151069</v>
      </c>
      <c r="I8" s="16" t="s">
        <v>180</v>
      </c>
      <c r="J8" s="16" t="str">
        <f>VLOOKUP(G8,'Base de Dados 30.16 e 52.42'!A:E,4,FALSE)</f>
        <v>CADEIRA,Características Mínimas: fixa estofada, sem braços, estrutura tubular de aço com quatro pés, com apoio lombar, assento medindo no mínimo 430x500x460mm com espuma mínima de 40mm, enconto medindo no mínimo 400x350mm com espuma mínima de 30mm, Característias Adicionais: demais especificações conforme Termo de Referência.</v>
      </c>
      <c r="K8" s="17" t="str">
        <f>VLOOKUP('Respostas Órgãos'!G8,'Base de Dados 30.16 e 52.42'!A:E,5,FALSE)</f>
        <v>Unidade</v>
      </c>
      <c r="L8" s="18">
        <f>SUMIF('Base de Dados 30.16 e 52.42'!B:B,'Respostas Órgãos'!G8&amp;" - "&amp;'Respostas Órgãos'!$I$4,'Base de Dados 30.16 e 52.42'!I:I)</f>
        <v>0</v>
      </c>
      <c r="M8" s="19"/>
      <c r="N8" s="20">
        <f t="shared" si="0"/>
        <v>0</v>
      </c>
      <c r="O8" s="21" t="str">
        <f t="shared" si="1"/>
        <v>Sem histórico de consumo</v>
      </c>
    </row>
    <row r="9" spans="1:16" s="12" customFormat="1" ht="75" x14ac:dyDescent="0.25">
      <c r="A9" s="12">
        <f t="shared" si="2"/>
        <v>0</v>
      </c>
      <c r="B9" s="12" t="str">
        <f t="shared" si="3"/>
        <v>← DIGITE O CÓDIGO DO SEU ÓRGÃO</v>
      </c>
      <c r="C9" s="13">
        <f t="shared" si="4"/>
        <v>0</v>
      </c>
      <c r="D9" s="12" t="str">
        <f t="shared" si="5"/>
        <v>4.4.90.52.28.01.0099.000004-01 </v>
      </c>
      <c r="E9" s="12" t="str">
        <f t="shared" si="6"/>
        <v>*</v>
      </c>
      <c r="F9" s="14">
        <v>3</v>
      </c>
      <c r="G9" s="53" t="s">
        <v>143</v>
      </c>
      <c r="H9" s="15" t="s">
        <v>144</v>
      </c>
      <c r="I9" s="16" t="s">
        <v>181</v>
      </c>
      <c r="J9" s="16" t="str">
        <f>VLOOKUP(G9,'Base de Dados 30.16 e 52.42'!A:E,4,FALSE)</f>
        <v>AMASSADEIRA,Características Mínimas: Amassadeira rápida para massa de pão, estrutura em aço carbono com acabamento em pintura epóxi, cuba em aço inox escovado, capacidade de produção de até 15Kg, 220V, motor 2CV, medindo no mínimo 56x42x75cm. </v>
      </c>
      <c r="K9" s="17" t="str">
        <f>VLOOKUP('Respostas Órgãos'!G9,'Base de Dados 30.16 e 52.42'!A:E,5,FALSE)</f>
        <v>unidade</v>
      </c>
      <c r="L9" s="18">
        <f>SUMIF('Base de Dados 30.16 e 52.42'!B:B,'Respostas Órgãos'!G9&amp;" - "&amp;'Respostas Órgãos'!$I$4,'Base de Dados 30.16 e 52.42'!I:I)</f>
        <v>0</v>
      </c>
      <c r="M9" s="19"/>
      <c r="N9" s="20">
        <f t="shared" si="0"/>
        <v>0</v>
      </c>
      <c r="O9" s="21" t="str">
        <f t="shared" si="1"/>
        <v>Sem histórico de consumo</v>
      </c>
    </row>
    <row r="10" spans="1:16" s="12" customFormat="1" ht="105" x14ac:dyDescent="0.25">
      <c r="A10" s="12">
        <f t="shared" si="2"/>
        <v>0</v>
      </c>
      <c r="B10" s="12" t="str">
        <f t="shared" si="3"/>
        <v>← DIGITE O CÓDIGO DO SEU ÓRGÃO</v>
      </c>
      <c r="C10" s="13">
        <f t="shared" si="4"/>
        <v>0</v>
      </c>
      <c r="D10" s="12" t="str">
        <f t="shared" si="5"/>
        <v>4.4.90.52.12.01.0113.000001-01 </v>
      </c>
      <c r="E10" s="12">
        <f t="shared" si="6"/>
        <v>64920</v>
      </c>
      <c r="F10" s="14">
        <v>4</v>
      </c>
      <c r="G10" s="53" t="s">
        <v>146</v>
      </c>
      <c r="H10" s="15">
        <v>64920</v>
      </c>
      <c r="I10" s="16" t="s">
        <v>182</v>
      </c>
      <c r="J10" s="16" t="str">
        <f>VLOOKUP(G10,'Base de Dados 30.16 e 52.42'!A:E,4,FALSE)</f>
        <v>BUFFET TÉRMICO,Descrição: em aço inox 430, com 6 cubas gastronômicas fundas com espessura mínima de 1mm incluídas, em aço AISI 304, sendo 01 cuba no padrão 1/1 GN  e as demais no padrão 1/2 GN, rodízios com travas ou niveladores, cubas com tampas, cantos sem aparas para evitar acidentes, com protetor salivar, altura até as cubas de 85cm, com termostato regulável, 220V. </v>
      </c>
      <c r="K10" s="17" t="str">
        <f>VLOOKUP('Respostas Órgãos'!G10,'Base de Dados 30.16 e 52.42'!A:E,5,FALSE)</f>
        <v>unidade</v>
      </c>
      <c r="L10" s="18">
        <f>SUMIF('Base de Dados 30.16 e 52.42'!B:B,'Respostas Órgãos'!G10&amp;" - "&amp;'Respostas Órgãos'!$I$4,'Base de Dados 30.16 e 52.42'!I:I)</f>
        <v>0</v>
      </c>
      <c r="M10" s="19"/>
      <c r="N10" s="20">
        <f t="shared" si="0"/>
        <v>0</v>
      </c>
      <c r="O10" s="21" t="str">
        <f t="shared" si="1"/>
        <v>Sem histórico de consumo</v>
      </c>
    </row>
    <row r="11" spans="1:16" s="12" customFormat="1" ht="45" x14ac:dyDescent="0.25">
      <c r="A11" s="12">
        <f t="shared" si="2"/>
        <v>0</v>
      </c>
      <c r="B11" s="12" t="str">
        <f t="shared" si="3"/>
        <v>← DIGITE O CÓDIGO DO SEU ÓRGÃO</v>
      </c>
      <c r="C11" s="13">
        <f t="shared" si="4"/>
        <v>0</v>
      </c>
      <c r="D11" s="12" t="str">
        <f t="shared" si="5"/>
        <v>4.4.90.52.12.01.0114.000001-01 </v>
      </c>
      <c r="E11" s="12" t="str">
        <f t="shared" si="6"/>
        <v>*</v>
      </c>
      <c r="F11" s="14">
        <v>5</v>
      </c>
      <c r="G11" s="53" t="s">
        <v>148</v>
      </c>
      <c r="H11" s="15" t="s">
        <v>144</v>
      </c>
      <c r="I11" s="16" t="s">
        <v>183</v>
      </c>
      <c r="J11" s="16" t="str">
        <f>VLOOKUP(G11,'Base de Dados 30.16 e 52.42'!A:E,4,FALSE)</f>
        <v>BALCÃO REFRIGERADO,Descrição: em aço inox, com 4 cubas médias medindo 325x265x100mm cada, rodízios com trava e tampas em aço inox gastronômicas, temperatura média de 10°. </v>
      </c>
      <c r="K11" s="17" t="str">
        <f>VLOOKUP('Respostas Órgãos'!G11,'Base de Dados 30.16 e 52.42'!A:E,5,FALSE)</f>
        <v>unidade</v>
      </c>
      <c r="L11" s="18">
        <f>SUMIF('Base de Dados 30.16 e 52.42'!B:B,'Respostas Órgãos'!G11&amp;" - "&amp;'Respostas Órgãos'!$I$4,'Base de Dados 30.16 e 52.42'!I:I)</f>
        <v>0</v>
      </c>
      <c r="M11" s="19"/>
      <c r="N11" s="20">
        <f t="shared" si="0"/>
        <v>0</v>
      </c>
      <c r="O11" s="21" t="str">
        <f t="shared" si="1"/>
        <v>Sem histórico de consumo</v>
      </c>
    </row>
    <row r="12" spans="1:16" ht="60" x14ac:dyDescent="0.25">
      <c r="A12" s="12">
        <f t="shared" si="2"/>
        <v>0</v>
      </c>
      <c r="B12" s="12" t="str">
        <f t="shared" si="3"/>
        <v>← DIGITE O CÓDIGO DO SEU ÓRGÃO</v>
      </c>
      <c r="C12" s="13">
        <f t="shared" si="4"/>
        <v>0</v>
      </c>
      <c r="D12" s="12" t="str">
        <f t="shared" si="5"/>
        <v>4.4.90.52.28.01.0182.000003-01 </v>
      </c>
      <c r="E12" s="12">
        <f t="shared" si="6"/>
        <v>68608</v>
      </c>
      <c r="F12" s="14">
        <v>6</v>
      </c>
      <c r="G12" s="53" t="s">
        <v>150</v>
      </c>
      <c r="H12" s="15">
        <v>68608</v>
      </c>
      <c r="I12" s="16" t="s">
        <v>193</v>
      </c>
      <c r="J12" s="16" t="str">
        <f>VLOOKUP(G12,'Base de Dados 30.16 e 52.42'!A:E,4,FALSE)</f>
        <v>BEBEDOURO,Descrição: industrial, de coluna, corpo e estrutura em aço inox 430, pés reguláveis, capacidade de 150L, refrigeração por compressor, regulagem através de termostato com 7 níveis de temperatura, 220V. </v>
      </c>
      <c r="K12" s="17" t="str">
        <f>VLOOKUP('Respostas Órgãos'!G12,'Base de Dados 30.16 e 52.42'!A:E,5,FALSE)</f>
        <v>unidade</v>
      </c>
      <c r="L12" s="18">
        <f>SUMIF('Base de Dados 30.16 e 52.42'!B:B,'Respostas Órgãos'!G12&amp;" - "&amp;'Respostas Órgãos'!$I$4,'Base de Dados 30.16 e 52.42'!I:I)</f>
        <v>0</v>
      </c>
      <c r="M12" s="19"/>
      <c r="N12" s="20">
        <f t="shared" si="0"/>
        <v>0</v>
      </c>
      <c r="O12" s="21" t="str">
        <f t="shared" si="1"/>
        <v>Sem histórico de consumo</v>
      </c>
    </row>
    <row r="13" spans="1:16" ht="45" x14ac:dyDescent="0.25">
      <c r="A13" s="12">
        <f t="shared" si="2"/>
        <v>0</v>
      </c>
      <c r="B13" s="12" t="str">
        <f t="shared" si="3"/>
        <v>← DIGITE O CÓDIGO DO SEU ÓRGÃO</v>
      </c>
      <c r="C13" s="13">
        <f t="shared" si="4"/>
        <v>0</v>
      </c>
      <c r="D13" s="12" t="str">
        <f t="shared" si="5"/>
        <v>4.4.90.52.28.01.0182.000004-01 </v>
      </c>
      <c r="E13" s="12">
        <f t="shared" si="6"/>
        <v>68608</v>
      </c>
      <c r="F13" s="14">
        <v>7</v>
      </c>
      <c r="G13" s="53" t="s">
        <v>152</v>
      </c>
      <c r="H13" s="15">
        <v>68608</v>
      </c>
      <c r="I13" s="16" t="s">
        <v>192</v>
      </c>
      <c r="J13" s="16" t="str">
        <f>VLOOKUP(G13,'Base de Dados 30.16 e 52.42'!A:E,4,FALSE)</f>
        <v>BEBEDOURO,Descrição: industrial, gabinete em aço inoxidável de alta resistência, capacidade de 400L, torneiras em metal cromado, compressor hermético blindado. </v>
      </c>
      <c r="K13" s="17" t="str">
        <f>VLOOKUP('Respostas Órgãos'!G13,'Base de Dados 30.16 e 52.42'!A:E,5,FALSE)</f>
        <v>unidade</v>
      </c>
      <c r="L13" s="18">
        <f>SUMIF('Base de Dados 30.16 e 52.42'!B:B,'Respostas Órgãos'!G13&amp;" - "&amp;'Respostas Órgãos'!$I$4,'Base de Dados 30.16 e 52.42'!I:I)</f>
        <v>0</v>
      </c>
      <c r="M13" s="19"/>
      <c r="N13" s="20">
        <f t="shared" si="0"/>
        <v>0</v>
      </c>
      <c r="O13" s="21" t="str">
        <f t="shared" si="1"/>
        <v>Sem histórico de consumo</v>
      </c>
    </row>
    <row r="14" spans="1:16" ht="45" x14ac:dyDescent="0.25">
      <c r="A14" s="12">
        <f t="shared" si="2"/>
        <v>0</v>
      </c>
      <c r="B14" s="12" t="str">
        <f t="shared" si="3"/>
        <v>← DIGITE O CÓDIGO DO SEU ÓRGÃO</v>
      </c>
      <c r="C14" s="13">
        <f t="shared" si="4"/>
        <v>0</v>
      </c>
      <c r="D14" s="12" t="str">
        <f t="shared" si="5"/>
        <v>4.4.90.52.12.01.0093.000002-01 </v>
      </c>
      <c r="E14" s="12">
        <f t="shared" si="6"/>
        <v>76899</v>
      </c>
      <c r="F14" s="14">
        <v>8</v>
      </c>
      <c r="G14" s="53" t="s">
        <v>154</v>
      </c>
      <c r="H14" s="15">
        <v>76899</v>
      </c>
      <c r="I14" s="16" t="s">
        <v>184</v>
      </c>
      <c r="J14" s="16" t="str">
        <f>VLOOKUP(G14,'Base de Dados 30.16 e 52.42'!A:E,4,FALSE)</f>
        <v>CENTRÍFUGA,Características Mínimas: centrífuga de frutas, motor com potência de 0,5CV, frequência de 60Hz, medindo no mínimo 60x56cm, 220V. </v>
      </c>
      <c r="K14" s="17" t="str">
        <f>VLOOKUP('Respostas Órgãos'!G14,'Base de Dados 30.16 e 52.42'!A:E,5,FALSE)</f>
        <v>unidade</v>
      </c>
      <c r="L14" s="18">
        <f>SUMIF('Base de Dados 30.16 e 52.42'!B:B,'Respostas Órgãos'!G14&amp;" - "&amp;'Respostas Órgãos'!$I$4,'Base de Dados 30.16 e 52.42'!I:I)</f>
        <v>0</v>
      </c>
      <c r="M14" s="19"/>
      <c r="N14" s="20">
        <f t="shared" si="0"/>
        <v>0</v>
      </c>
      <c r="O14" s="21" t="str">
        <f t="shared" si="1"/>
        <v>Sem histórico de consumo</v>
      </c>
    </row>
    <row r="15" spans="1:16" ht="45" x14ac:dyDescent="0.25">
      <c r="A15" s="12">
        <f t="shared" si="2"/>
        <v>0</v>
      </c>
      <c r="B15" s="12" t="str">
        <f t="shared" si="3"/>
        <v>← DIGITE O CÓDIGO DO SEU ÓRGÃO</v>
      </c>
      <c r="C15" s="13">
        <f t="shared" si="4"/>
        <v>0</v>
      </c>
      <c r="D15" s="12" t="str">
        <f t="shared" si="5"/>
        <v>4.4.90.52.12.01.0043.000004-01 </v>
      </c>
      <c r="E15" s="12">
        <f t="shared" si="6"/>
        <v>124818</v>
      </c>
      <c r="F15" s="14">
        <v>9</v>
      </c>
      <c r="G15" s="53" t="s">
        <v>156</v>
      </c>
      <c r="H15" s="15">
        <v>124818</v>
      </c>
      <c r="I15" s="16" t="s">
        <v>185</v>
      </c>
      <c r="J15" s="16" t="str">
        <f>VLOOKUP(G15,'Base de Dados 30.16 e 52.42'!A:E,4,FALSE)</f>
        <v>CORTADOR DE LEGUMES,Material: corpo em alumínio fundido, com pedestal e suporte para bacia, facas em aço inox padrão 10mm, tripé soldado, pintura eletrostática. </v>
      </c>
      <c r="K15" s="17" t="str">
        <f>VLOOKUP('Respostas Órgãos'!G15,'Base de Dados 30.16 e 52.42'!A:E,5,FALSE)</f>
        <v>unidade</v>
      </c>
      <c r="L15" s="18">
        <f>SUMIF('Base de Dados 30.16 e 52.42'!B:B,'Respostas Órgãos'!G15&amp;" - "&amp;'Respostas Órgãos'!$I$4,'Base de Dados 30.16 e 52.42'!I:I)</f>
        <v>0</v>
      </c>
      <c r="M15" s="19"/>
      <c r="N15" s="20">
        <f t="shared" si="0"/>
        <v>0</v>
      </c>
      <c r="O15" s="21" t="str">
        <f t="shared" si="1"/>
        <v>Sem histórico de consumo</v>
      </c>
    </row>
    <row r="16" spans="1:16" ht="60" x14ac:dyDescent="0.25">
      <c r="A16" s="12">
        <f t="shared" si="2"/>
        <v>0</v>
      </c>
      <c r="B16" s="12" t="str">
        <f t="shared" si="3"/>
        <v>← DIGITE O CÓDIGO DO SEU ÓRGÃO</v>
      </c>
      <c r="C16" s="13">
        <f t="shared" si="4"/>
        <v>0</v>
      </c>
      <c r="D16" s="12" t="str">
        <f t="shared" si="5"/>
        <v>4.4.90.52.28.01.0046.000033-01 </v>
      </c>
      <c r="E16" s="12" t="str">
        <f t="shared" si="6"/>
        <v>*</v>
      </c>
      <c r="F16" s="14">
        <v>10</v>
      </c>
      <c r="G16" s="53" t="s">
        <v>158</v>
      </c>
      <c r="H16" s="15" t="s">
        <v>144</v>
      </c>
      <c r="I16" s="16" t="s">
        <v>194</v>
      </c>
      <c r="J16" s="16" t="str">
        <f>VLOOKUP(G16,'Base de Dados 30.16 e 52.42'!A:E,4,FALSE)</f>
        <v>FOGÃO INDUSTRIAL,Apresentação: com 6 bocas, forno de no mínimo 76L, tampa em aço inox, queimadores em ferro fundido, sendo 3 queimadores duplos e 3 queimadores simples. </v>
      </c>
      <c r="K16" s="17" t="str">
        <f>VLOOKUP('Respostas Órgãos'!G16,'Base de Dados 30.16 e 52.42'!A:E,5,FALSE)</f>
        <v>unidade</v>
      </c>
      <c r="L16" s="18">
        <f>SUMIF('Base de Dados 30.16 e 52.42'!B:B,'Respostas Órgãos'!G16&amp;" - "&amp;'Respostas Órgãos'!$I$4,'Base de Dados 30.16 e 52.42'!I:I)</f>
        <v>0</v>
      </c>
      <c r="M16" s="19"/>
      <c r="N16" s="20">
        <f t="shared" si="0"/>
        <v>0</v>
      </c>
      <c r="O16" s="21" t="str">
        <f t="shared" si="1"/>
        <v>Sem histórico de consumo</v>
      </c>
    </row>
    <row r="17" spans="1:15" ht="60" x14ac:dyDescent="0.25">
      <c r="A17" s="12">
        <f t="shared" si="2"/>
        <v>0</v>
      </c>
      <c r="B17" s="12" t="str">
        <f t="shared" si="3"/>
        <v>← DIGITE O CÓDIGO DO SEU ÓRGÃO</v>
      </c>
      <c r="C17" s="13">
        <f t="shared" si="4"/>
        <v>0</v>
      </c>
      <c r="D17" s="12" t="str">
        <f t="shared" si="5"/>
        <v>4.4.90.52.28.01.0046.000034-01 </v>
      </c>
      <c r="E17" s="12" t="str">
        <f t="shared" si="6"/>
        <v>*</v>
      </c>
      <c r="F17" s="14">
        <v>11</v>
      </c>
      <c r="G17" s="53" t="s">
        <v>160</v>
      </c>
      <c r="H17" s="15" t="s">
        <v>144</v>
      </c>
      <c r="I17" s="16" t="s">
        <v>195</v>
      </c>
      <c r="J17" s="16" t="str">
        <f>VLOOKUP(G17,'Base de Dados 30.16 e 52.42'!A:E,4,FALSE)</f>
        <v>FOGÃO INDUSTRIAL,Apresentação: à gás, com 8 bocas, sendo 4 simples e 4 duplas, quadro superior em chapa 14 USG, grelhas em ferro fundido, registro em aço, forno extra reforçado acoplado. </v>
      </c>
      <c r="K17" s="17" t="str">
        <f>VLOOKUP('Respostas Órgãos'!G17,'Base de Dados 30.16 e 52.42'!A:E,5,FALSE)</f>
        <v>unidade</v>
      </c>
      <c r="L17" s="18">
        <f>SUMIF('Base de Dados 30.16 e 52.42'!B:B,'Respostas Órgãos'!G17&amp;" - "&amp;'Respostas Órgãos'!$I$4,'Base de Dados 30.16 e 52.42'!I:I)</f>
        <v>0</v>
      </c>
      <c r="M17" s="19"/>
      <c r="N17" s="20">
        <f t="shared" si="0"/>
        <v>0</v>
      </c>
      <c r="O17" s="21" t="str">
        <f t="shared" si="1"/>
        <v>Sem histórico de consumo</v>
      </c>
    </row>
    <row r="18" spans="1:15" ht="90" x14ac:dyDescent="0.25">
      <c r="A18" s="12">
        <f t="shared" si="2"/>
        <v>0</v>
      </c>
      <c r="B18" s="12" t="str">
        <f t="shared" si="3"/>
        <v>← DIGITE O CÓDIGO DO SEU ÓRGÃO</v>
      </c>
      <c r="C18" s="13">
        <f t="shared" ref="C18:C26" si="7">ROUNDUP(M18,0)</f>
        <v>0</v>
      </c>
      <c r="D18" s="12" t="str">
        <f t="shared" ref="D18:D26" si="8">G18</f>
        <v>4.4.90.52.12.01.0117.000001-01  </v>
      </c>
      <c r="E18" s="12">
        <f t="shared" ref="E18:E26" si="9">H18</f>
        <v>46370</v>
      </c>
      <c r="F18" s="14">
        <v>12</v>
      </c>
      <c r="G18" s="53" t="s">
        <v>162</v>
      </c>
      <c r="H18" s="15">
        <v>46370</v>
      </c>
      <c r="I18" s="16" t="s">
        <v>196</v>
      </c>
      <c r="J18" s="16" t="str">
        <f>VLOOKUP(G18,'Base de Dados 30.16 e 52.42'!A:E,4,FALSE)</f>
        <v>FORNO ELÉTRICO,Descrição: de bancada, capacidade de 46L, corpo em aço inoxidável, termostato automático de precisão, 2 resistências blindadas, porta removível de vidro cristal temperado, isolamento térmico, lâmpada interna, bandeja para resíduos, prateleira removível em 3 posições, consumo máximo de 0,9kw/h a 300ºC, 220V.  </v>
      </c>
      <c r="K18" s="17" t="str">
        <f>VLOOKUP('Respostas Órgãos'!G18,'Base de Dados 30.16 e 52.42'!A:E,5,FALSE)</f>
        <v>unidade</v>
      </c>
      <c r="L18" s="18">
        <f>SUMIF('Base de Dados 30.16 e 52.42'!B:B,'Respostas Órgãos'!G18&amp;" - "&amp;'Respostas Órgãos'!$I$4,'Base de Dados 30.16 e 52.42'!I:I)</f>
        <v>0</v>
      </c>
      <c r="M18" s="19"/>
      <c r="N18" s="20">
        <f t="shared" si="0"/>
        <v>0</v>
      </c>
      <c r="O18" s="21" t="str">
        <f t="shared" si="1"/>
        <v>Sem histórico de consumo</v>
      </c>
    </row>
    <row r="19" spans="1:15" ht="105" x14ac:dyDescent="0.25">
      <c r="A19" s="12">
        <f t="shared" si="2"/>
        <v>0</v>
      </c>
      <c r="B19" s="12" t="str">
        <f t="shared" si="3"/>
        <v>← DIGITE O CÓDIGO DO SEU ÓRGÃO</v>
      </c>
      <c r="C19" s="13">
        <f t="shared" si="7"/>
        <v>0</v>
      </c>
      <c r="D19" s="12" t="str">
        <f t="shared" si="8"/>
        <v>4.4.90.52.12.01.0117.000002-01 </v>
      </c>
      <c r="E19" s="12">
        <f t="shared" si="9"/>
        <v>46370</v>
      </c>
      <c r="F19" s="14">
        <v>13</v>
      </c>
      <c r="G19" s="53" t="s">
        <v>164</v>
      </c>
      <c r="H19" s="15">
        <v>46370</v>
      </c>
      <c r="I19" s="16" t="s">
        <v>186</v>
      </c>
      <c r="J19" s="16" t="str">
        <f>VLOOKUP(G19,'Base de Dados 30.16 e 52.42'!A:E,4,FALSE)</f>
        <v>FORNO ELÉTRICO,Descrição: trifásico, maçaneta da porta confeccionada em aço SAE 1020/1045, cromada, com pegador em termoplástico super resistente e isolante térmico, porta super resistente confeccionada em aço inoxidável escovado, sistema de regulagem de pressão na maçaneta e dobradiça, suporte para esteiras em aço inoxidável reforçado, cavalete em aço carbono SAE1020 reforçado, com rodízios e 5 esteiras. </v>
      </c>
      <c r="K19" s="17" t="str">
        <f>VLOOKUP('Respostas Órgãos'!G19,'Base de Dados 30.16 e 52.42'!A:E,5,FALSE)</f>
        <v>unidade</v>
      </c>
      <c r="L19" s="18">
        <f>SUMIF('Base de Dados 30.16 e 52.42'!B:B,'Respostas Órgãos'!G19&amp;" - "&amp;'Respostas Órgãos'!$I$4,'Base de Dados 30.16 e 52.42'!I:I)</f>
        <v>0</v>
      </c>
      <c r="M19" s="19"/>
      <c r="N19" s="20">
        <f t="shared" si="0"/>
        <v>0</v>
      </c>
      <c r="O19" s="21" t="str">
        <f t="shared" si="1"/>
        <v>Sem histórico de consumo</v>
      </c>
    </row>
    <row r="20" spans="1:15" ht="30" x14ac:dyDescent="0.25">
      <c r="A20" s="12">
        <f t="shared" si="2"/>
        <v>0</v>
      </c>
      <c r="B20" s="12" t="str">
        <f t="shared" si="3"/>
        <v>← DIGITE O CÓDIGO DO SEU ÓRGÃO</v>
      </c>
      <c r="C20" s="13">
        <f t="shared" si="7"/>
        <v>0</v>
      </c>
      <c r="D20" s="12" t="str">
        <f t="shared" si="8"/>
        <v>4.4.90.52.12.01.0002.000039-01 </v>
      </c>
      <c r="E20" s="12">
        <f t="shared" si="9"/>
        <v>37680</v>
      </c>
      <c r="F20" s="14">
        <v>14</v>
      </c>
      <c r="G20" s="53" t="s">
        <v>166</v>
      </c>
      <c r="H20" s="15">
        <v>37680</v>
      </c>
      <c r="I20" s="16" t="s">
        <v>197</v>
      </c>
      <c r="J20" s="16" t="str">
        <f>VLOOKUP(G20,'Base de Dados 30.16 e 52.42'!A:E,4,FALSE)</f>
        <v>FREEZER,Tipo: horizontal, capacidade mínima de 470L, 2 portas e dupla ação (freezer e conservador), 220V, branco. </v>
      </c>
      <c r="K20" s="17" t="str">
        <f>VLOOKUP('Respostas Órgãos'!G20,'Base de Dados 30.16 e 52.42'!A:E,5,FALSE)</f>
        <v>unidade</v>
      </c>
      <c r="L20" s="18">
        <f>SUMIF('Base de Dados 30.16 e 52.42'!B:B,'Respostas Órgãos'!G20&amp;" - "&amp;'Respostas Órgãos'!$I$4,'Base de Dados 30.16 e 52.42'!I:I)</f>
        <v>0</v>
      </c>
      <c r="M20" s="19"/>
      <c r="N20" s="20">
        <f t="shared" si="0"/>
        <v>0</v>
      </c>
      <c r="O20" s="21" t="str">
        <f t="shared" si="1"/>
        <v>Sem histórico de consumo</v>
      </c>
    </row>
    <row r="21" spans="1:15" ht="30" x14ac:dyDescent="0.25">
      <c r="A21" s="12">
        <f t="shared" si="2"/>
        <v>0</v>
      </c>
      <c r="B21" s="12" t="str">
        <f t="shared" si="3"/>
        <v>← DIGITE O CÓDIGO DO SEU ÓRGÃO</v>
      </c>
      <c r="C21" s="13">
        <f t="shared" si="7"/>
        <v>0</v>
      </c>
      <c r="D21" s="12" t="str">
        <f t="shared" si="8"/>
        <v>4.4.90.52.12.01.0002.000040-01 </v>
      </c>
      <c r="E21" s="12">
        <f t="shared" si="9"/>
        <v>37680</v>
      </c>
      <c r="F21" s="14">
        <v>15</v>
      </c>
      <c r="G21" s="53" t="s">
        <v>168</v>
      </c>
      <c r="H21" s="15">
        <v>37680</v>
      </c>
      <c r="I21" s="16" t="s">
        <v>198</v>
      </c>
      <c r="J21" s="16" t="str">
        <f>VLOOKUP(G21,'Base de Dados 30.16 e 52.42'!A:E,4,FALSE)</f>
        <v>FREEZER,Tipo: vertical, capacidade mínima de 246L, 1 porta, 220V, branco. </v>
      </c>
      <c r="K21" s="17" t="str">
        <f>VLOOKUP('Respostas Órgãos'!G21,'Base de Dados 30.16 e 52.42'!A:E,5,FALSE)</f>
        <v>unidade</v>
      </c>
      <c r="L21" s="18">
        <f>SUMIF('Base de Dados 30.16 e 52.42'!B:B,'Respostas Órgãos'!G21&amp;" - "&amp;'Respostas Órgãos'!$I$4,'Base de Dados 30.16 e 52.42'!I:I)</f>
        <v>0</v>
      </c>
      <c r="M21" s="19"/>
      <c r="N21" s="20">
        <f t="shared" si="0"/>
        <v>0</v>
      </c>
      <c r="O21" s="21" t="str">
        <f t="shared" si="1"/>
        <v>Sem histórico de consumo</v>
      </c>
    </row>
    <row r="22" spans="1:15" ht="75" x14ac:dyDescent="0.25">
      <c r="A22" s="12">
        <f t="shared" si="2"/>
        <v>0</v>
      </c>
      <c r="B22" s="12" t="str">
        <f t="shared" si="3"/>
        <v>← DIGITE O CÓDIGO DO SEU ÓRGÃO</v>
      </c>
      <c r="C22" s="13">
        <f t="shared" si="7"/>
        <v>0</v>
      </c>
      <c r="D22" s="12" t="str">
        <f t="shared" si="8"/>
        <v>4.4.90.52.12.01.0115.000001-01 </v>
      </c>
      <c r="E22" s="12">
        <f t="shared" si="9"/>
        <v>87874</v>
      </c>
      <c r="F22" s="14">
        <v>16</v>
      </c>
      <c r="G22" s="53" t="s">
        <v>170</v>
      </c>
      <c r="H22" s="15">
        <v>87874</v>
      </c>
      <c r="I22" s="16" t="s">
        <v>187</v>
      </c>
      <c r="J22" s="16" t="str">
        <f>VLOOKUP(G22,'Base de Dados 30.16 e 52.42'!A:E,4,FALSE)</f>
        <v>MÁQUINA PARA SUCO DE LARANJA,Descrição: em aço inox, com dispositivo que corta e separa as cascas automaticamente, capacidade mínima de produção de 40 frutos por minuto, 220V/60hz, potência mínima do motor de 0,5 cv, medindo no mínimo 100x44x36,5cm. </v>
      </c>
      <c r="K22" s="17" t="str">
        <f>VLOOKUP('Respostas Órgãos'!G22,'Base de Dados 30.16 e 52.42'!A:E,5,FALSE)</f>
        <v>unidade</v>
      </c>
      <c r="L22" s="18">
        <f>SUMIF('Base de Dados 30.16 e 52.42'!B:B,'Respostas Órgãos'!G22&amp;" - "&amp;'Respostas Órgãos'!$I$4,'Base de Dados 30.16 e 52.42'!I:I)</f>
        <v>0</v>
      </c>
      <c r="M22" s="19"/>
      <c r="N22" s="20">
        <f t="shared" si="0"/>
        <v>0</v>
      </c>
      <c r="O22" s="21" t="str">
        <f t="shared" si="1"/>
        <v>Sem histórico de consumo</v>
      </c>
    </row>
    <row r="23" spans="1:15" ht="75" x14ac:dyDescent="0.25">
      <c r="A23" s="12">
        <f t="shared" si="2"/>
        <v>0</v>
      </c>
      <c r="B23" s="12" t="str">
        <f t="shared" si="3"/>
        <v>← DIGITE O CÓDIGO DO SEU ÓRGÃO</v>
      </c>
      <c r="C23" s="13">
        <f t="shared" si="7"/>
        <v>0</v>
      </c>
      <c r="D23" s="12" t="str">
        <f t="shared" si="8"/>
        <v>4.4.90.52.42.09.0003.000008-01 </v>
      </c>
      <c r="E23" s="12">
        <f t="shared" si="9"/>
        <v>109398</v>
      </c>
      <c r="F23" s="14">
        <v>17</v>
      </c>
      <c r="G23" s="53" t="s">
        <v>172</v>
      </c>
      <c r="H23" s="15">
        <v>109398</v>
      </c>
      <c r="I23" s="16" t="s">
        <v>188</v>
      </c>
      <c r="J23" s="16" t="str">
        <f>VLOOKUP(G23,'Base de Dados 30.16 e 52.42'!A:E,4,FALSE)</f>
        <v>MESA DE APOIO,Material: confeccionada em aço inox, altura regulável, com rodízios, medindo no mínimo 700x700mm, altura regulável de 600 a 900mm, com estrutura tubular de 1.1/4 de polegada, fixado com pés, 4 rodízios de 5 polegadas de diâmetro, sendo 2 fixos. </v>
      </c>
      <c r="K23" s="17" t="str">
        <f>VLOOKUP('Respostas Órgãos'!G23,'Base de Dados 30.16 e 52.42'!A:E,5,FALSE)</f>
        <v>unidade</v>
      </c>
      <c r="L23" s="18">
        <f>SUMIF('Base de Dados 30.16 e 52.42'!B:B,'Respostas Órgãos'!G23&amp;" - "&amp;'Respostas Órgãos'!$I$4,'Base de Dados 30.16 e 52.42'!I:I)</f>
        <v>0</v>
      </c>
      <c r="M23" s="19"/>
      <c r="N23" s="20">
        <f t="shared" si="0"/>
        <v>0</v>
      </c>
      <c r="O23" s="21" t="str">
        <f t="shared" si="1"/>
        <v>Sem histórico de consumo</v>
      </c>
    </row>
    <row r="24" spans="1:15" ht="60" x14ac:dyDescent="0.25">
      <c r="A24" s="12">
        <f t="shared" si="2"/>
        <v>0</v>
      </c>
      <c r="B24" s="12" t="str">
        <f t="shared" si="3"/>
        <v>← DIGITE O CÓDIGO DO SEU ÓRGÃO</v>
      </c>
      <c r="C24" s="13">
        <f t="shared" si="7"/>
        <v>0</v>
      </c>
      <c r="D24" s="12" t="str">
        <f t="shared" si="8"/>
        <v>4.4.90.52.12.01.0116.000001-01 </v>
      </c>
      <c r="E24" s="12" t="str">
        <f t="shared" si="9"/>
        <v>*</v>
      </c>
      <c r="F24" s="14">
        <v>18</v>
      </c>
      <c r="G24" s="53" t="s">
        <v>174</v>
      </c>
      <c r="H24" s="15" t="s">
        <v>144</v>
      </c>
      <c r="I24" s="16" t="s">
        <v>189</v>
      </c>
      <c r="J24" s="16" t="str">
        <f>VLOOKUP(G24,'Base de Dados 30.16 e 52.42'!A:E,4,FALSE)</f>
        <v>REFRESQUEIRA,Descrição: com 2 depósitos de 15L, depósito, tampa e pá em policarbonato cristal, gabinete em aço 430 escovado, pingadeira única, removível e antirespingos, medindo no mínimo 61x47,5x61cm, 220V. </v>
      </c>
      <c r="K24" s="17" t="str">
        <f>VLOOKUP('Respostas Órgãos'!G24,'Base de Dados 30.16 e 52.42'!A:E,5,FALSE)</f>
        <v>unidade</v>
      </c>
      <c r="L24" s="18">
        <f>SUMIF('Base de Dados 30.16 e 52.42'!B:B,'Respostas Órgãos'!G24&amp;" - "&amp;'Respostas Órgãos'!$I$4,'Base de Dados 30.16 e 52.42'!I:I)</f>
        <v>0</v>
      </c>
      <c r="M24" s="19"/>
      <c r="N24" s="20">
        <f t="shared" si="0"/>
        <v>0</v>
      </c>
      <c r="O24" s="21" t="str">
        <f t="shared" si="1"/>
        <v>Sem histórico de consumo</v>
      </c>
    </row>
    <row r="25" spans="1:15" ht="105" x14ac:dyDescent="0.25">
      <c r="A25" s="12">
        <f t="shared" si="2"/>
        <v>0</v>
      </c>
      <c r="B25" s="12" t="str">
        <f t="shared" si="3"/>
        <v>← DIGITE O CÓDIGO DO SEU ÓRGÃO</v>
      </c>
      <c r="C25" s="13">
        <f t="shared" si="7"/>
        <v>0</v>
      </c>
      <c r="D25" s="12" t="str">
        <f t="shared" si="8"/>
        <v>4.4.90.52.28.01.0144.000002-01 </v>
      </c>
      <c r="E25" s="12">
        <f t="shared" si="9"/>
        <v>54453</v>
      </c>
      <c r="F25" s="14">
        <v>19</v>
      </c>
      <c r="G25" s="53" t="s">
        <v>176</v>
      </c>
      <c r="H25" s="15">
        <v>54453</v>
      </c>
      <c r="I25" s="16" t="s">
        <v>190</v>
      </c>
      <c r="J25" s="16" t="str">
        <f>VLOOKUP(G25,'Base de Dados 30.16 e 52.42'!A:E,4,FALSE)</f>
        <v>PROCESSADOR INDUSTRIAL DE ALIMENTOS,Características Técnicas Mínimas: estrutura, gabinete e vasilha coletora em alumínio, pés anti-derrapantes e transmissão através de correia, bocal de alimentação de 152mm, produção média de 400Kg/h, potência de 1 cv, processadores com 6 discos, sendo 1 ralador, 2 fatiadores e 3 desfiadores, medindo no mínimo 665x640x530mm, 220V. </v>
      </c>
      <c r="K25" s="17" t="str">
        <f>VLOOKUP('Respostas Órgãos'!G25,'Base de Dados 30.16 e 52.42'!A:E,5,FALSE)</f>
        <v>unidade</v>
      </c>
      <c r="L25" s="18">
        <f>SUMIF('Base de Dados 30.16 e 52.42'!B:B,'Respostas Órgãos'!G25&amp;" - "&amp;'Respostas Órgãos'!$I$4,'Base de Dados 30.16 e 52.42'!I:I)</f>
        <v>0</v>
      </c>
      <c r="M25" s="19"/>
      <c r="N25" s="20">
        <f t="shared" si="0"/>
        <v>0</v>
      </c>
      <c r="O25" s="21" t="str">
        <f t="shared" si="1"/>
        <v>Sem histórico de consumo</v>
      </c>
    </row>
    <row r="26" spans="1:15" ht="180" x14ac:dyDescent="0.25">
      <c r="A26" s="12">
        <f t="shared" si="2"/>
        <v>0</v>
      </c>
      <c r="B26" s="12" t="str">
        <f t="shared" si="3"/>
        <v>← DIGITE O CÓDIGO DO SEU ÓRGÃO</v>
      </c>
      <c r="C26" s="13">
        <f t="shared" si="7"/>
        <v>0</v>
      </c>
      <c r="D26" s="12" t="str">
        <f t="shared" si="8"/>
        <v>4.4.90.52.42.13.0023.000004-01</v>
      </c>
      <c r="E26" s="12">
        <f t="shared" si="9"/>
        <v>68705</v>
      </c>
      <c r="F26" s="14">
        <v>20</v>
      </c>
      <c r="G26" s="53" t="s">
        <v>177</v>
      </c>
      <c r="H26" s="15">
        <v>68705</v>
      </c>
      <c r="I26" s="16" t="s">
        <v>191</v>
      </c>
      <c r="J26" s="16" t="str">
        <f>VLOOKUP(G26,'Base de Dados 30.16 e 52.42'!A:E,4,FALSE)</f>
        <v>PÚLPITO,Características Mínimas: Púlpito em polipropileno transparente, com corte a laser, com acabamento manual em acrílico virgem e puro, Dimensões: 40x70x1,15cm (C, L, A) e espessura mínima de 8mm. Mesa com porta-copo e porta-microfone, Dimensões: 40x70cm, com inclinação de 45º, com aparador de papel de 2,50cm de altura. Coluna com logotipo e brasão do órgão jateado na parte frontal. Base em aço escovado, Dimensões: 40x70cm, com 4 rodízios em termoplástico PVC e núcleo em polipropileno copolímero recicláveis, com opção de travamento, com dureza 80 Shore A. Características adicionais: demais especificações conforme Termo de Referência. </v>
      </c>
      <c r="K26" s="17" t="str">
        <f>VLOOKUP('Respostas Órgãos'!G26,'Base de Dados 30.16 e 52.42'!A:E,5,FALSE)</f>
        <v>unidade</v>
      </c>
      <c r="L26" s="18">
        <f>SUMIF('Base de Dados 30.16 e 52.42'!B:B,'Respostas Órgãos'!G26&amp;" - "&amp;'Respostas Órgãos'!$I$4,'Base de Dados 30.16 e 52.42'!I:I)</f>
        <v>0</v>
      </c>
      <c r="M26" s="19"/>
      <c r="N26" s="20">
        <f t="shared" si="0"/>
        <v>0</v>
      </c>
      <c r="O26" s="21" t="str">
        <f t="shared" si="1"/>
        <v>Sem histórico de consumo</v>
      </c>
    </row>
    <row r="27" spans="1:15" ht="15.75" x14ac:dyDescent="0.25">
      <c r="A27" s="12"/>
      <c r="B27" s="12"/>
      <c r="C27" s="13"/>
      <c r="D27" s="12"/>
      <c r="E27" s="12"/>
      <c r="F27" s="45"/>
      <c r="G27" s="52"/>
      <c r="H27" s="46"/>
      <c r="I27" s="47"/>
      <c r="J27" s="47"/>
      <c r="K27" s="45"/>
      <c r="L27" s="48"/>
      <c r="M27" s="49"/>
      <c r="N27" s="50"/>
      <c r="O27" s="51"/>
    </row>
    <row r="28" spans="1:15" ht="15.75" x14ac:dyDescent="0.25">
      <c r="A28" s="12"/>
      <c r="B28" s="12"/>
      <c r="C28" s="13"/>
      <c r="D28" s="12"/>
      <c r="E28" s="12"/>
      <c r="F28" s="45"/>
      <c r="G28" s="52"/>
      <c r="H28" s="46"/>
      <c r="I28" s="47"/>
      <c r="J28" s="47"/>
      <c r="K28" s="45"/>
      <c r="L28" s="48"/>
      <c r="M28" s="49"/>
      <c r="N28" s="50"/>
      <c r="O28" s="51"/>
    </row>
    <row r="29" spans="1:15" ht="15.75" x14ac:dyDescent="0.25">
      <c r="A29" s="12"/>
      <c r="B29" s="12"/>
      <c r="C29" s="13"/>
      <c r="D29" s="12"/>
      <c r="E29" s="12"/>
      <c r="F29" s="45"/>
      <c r="G29" s="52"/>
      <c r="H29" s="46"/>
      <c r="I29" s="47"/>
      <c r="J29" s="47"/>
      <c r="K29" s="45"/>
      <c r="L29" s="48"/>
      <c r="M29" s="49"/>
      <c r="N29" s="50"/>
      <c r="O29" s="51"/>
    </row>
    <row r="30" spans="1:15" ht="15.75" x14ac:dyDescent="0.25">
      <c r="A30" s="12"/>
      <c r="B30" s="12"/>
      <c r="C30" s="13"/>
      <c r="D30" s="12"/>
      <c r="E30" s="12"/>
      <c r="F30" s="45"/>
      <c r="G30" s="52"/>
      <c r="H30" s="46"/>
      <c r="I30" s="47"/>
      <c r="J30" s="47"/>
      <c r="K30" s="45"/>
      <c r="L30" s="48"/>
      <c r="M30" s="49"/>
      <c r="N30" s="50"/>
      <c r="O30" s="51"/>
    </row>
    <row r="31" spans="1:15" ht="15.75" x14ac:dyDescent="0.25">
      <c r="A31" s="12"/>
      <c r="B31" s="12"/>
      <c r="C31" s="13"/>
      <c r="D31" s="12"/>
      <c r="E31" s="12"/>
      <c r="F31" s="45"/>
      <c r="G31" s="52"/>
      <c r="H31" s="46"/>
      <c r="I31" s="47"/>
      <c r="J31" s="47"/>
      <c r="K31" s="45"/>
      <c r="L31" s="48"/>
      <c r="M31" s="49"/>
      <c r="N31" s="50"/>
      <c r="O31" s="51"/>
    </row>
    <row r="32" spans="1:15" x14ac:dyDescent="0.25">
      <c r="A32" s="12"/>
      <c r="B32" s="12"/>
      <c r="C32" s="13"/>
      <c r="D32" s="12"/>
      <c r="E32" s="12"/>
    </row>
    <row r="33" spans="1:5" x14ac:dyDescent="0.25">
      <c r="A33" s="12"/>
      <c r="B33" s="12"/>
      <c r="C33" s="13"/>
      <c r="D33" s="12"/>
      <c r="E33" s="12"/>
    </row>
    <row r="34" spans="1:5" x14ac:dyDescent="0.25">
      <c r="A34" s="12"/>
      <c r="B34" s="12"/>
      <c r="C34" s="13"/>
      <c r="D34" s="12"/>
      <c r="E34" s="12"/>
    </row>
    <row r="35" spans="1:5" x14ac:dyDescent="0.25">
      <c r="A35" s="12"/>
      <c r="B35" s="12"/>
      <c r="C35" s="13"/>
      <c r="D35" s="12"/>
      <c r="E35" s="12"/>
    </row>
    <row r="36" spans="1:5" x14ac:dyDescent="0.25">
      <c r="A36" s="12"/>
      <c r="B36" s="12"/>
      <c r="C36" s="13"/>
      <c r="D36" s="12"/>
      <c r="E36" s="12"/>
    </row>
    <row r="37" spans="1:5" x14ac:dyDescent="0.25">
      <c r="A37" s="12"/>
      <c r="B37" s="12"/>
      <c r="C37" s="13"/>
      <c r="D37" s="12"/>
      <c r="E37" s="12"/>
    </row>
  </sheetData>
  <sheetProtection algorithmName="SHA-512" hashValue="RzyQfbRKShE/23izlnqs5GMN9FjfYtCYkKtzer6V0izd2o42oqUbC7sMTOqLLWImDYdXGCks3Dcuftlrf0YKKg==" saltValue="ACLSsaPQ18BuP4uw5PaqUw==" spinCount="100000" sheet="1" objects="1" scenarios="1"/>
  <sortState ref="F7:O49">
    <sortCondition ref="I7:I49"/>
    <sortCondition ref="G7:G49"/>
  </sortState>
  <mergeCells count="8">
    <mergeCell ref="F1:O1"/>
    <mergeCell ref="F2:O2"/>
    <mergeCell ref="F3:O3"/>
    <mergeCell ref="F4:G4"/>
    <mergeCell ref="K4:M5"/>
    <mergeCell ref="N4:O5"/>
    <mergeCell ref="F5:G5"/>
    <mergeCell ref="I5:J5"/>
  </mergeCells>
  <conditionalFormatting sqref="L7:L31">
    <cfRule type="cellIs" dxfId="6" priority="12" operator="greaterThan">
      <formula>0</formula>
    </cfRule>
    <cfRule type="cellIs" dxfId="5" priority="13" operator="equal">
      <formula>0</formula>
    </cfRule>
  </conditionalFormatting>
  <conditionalFormatting sqref="L7:L31">
    <cfRule type="cellIs" dxfId="4" priority="10" operator="greaterThan">
      <formula>0</formula>
    </cfRule>
    <cfRule type="cellIs" dxfId="3" priority="11" operator="equal">
      <formula>0</formula>
    </cfRule>
  </conditionalFormatting>
  <conditionalFormatting sqref="O7:O31">
    <cfRule type="cellIs" dxfId="2" priority="9" operator="greaterThanOrEqual">
      <formula>0.5</formula>
    </cfRule>
  </conditionalFormatting>
  <conditionalFormatting sqref="J4">
    <cfRule type="cellIs" dxfId="1" priority="6" operator="equal">
      <formula>"Código não encontrado. Preenchimento Obrigatório. Verifique abaixo na aba CÓDIGO DAS UNIDADES"</formula>
    </cfRule>
    <cfRule type="cellIs" dxfId="0" priority="7" operator="equal">
      <formula>"← Digite o código do seu Órgão"</formula>
    </cfRule>
  </conditionalFormatting>
  <pageMargins left="0.51181102362204722" right="0.51181102362204722" top="0.78740157480314965" bottom="0.78740157480314965" header="0.31496062992125984" footer="0.31496062992125984"/>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3"/>
  <sheetViews>
    <sheetView topLeftCell="A46" workbookViewId="0">
      <selection activeCell="B74" sqref="B74"/>
    </sheetView>
  </sheetViews>
  <sheetFormatPr defaultRowHeight="15" x14ac:dyDescent="0.25"/>
  <cols>
    <col min="1" max="1" width="9.140625" style="23"/>
    <col min="2" max="2" width="110.5703125" style="23" bestFit="1" customWidth="1"/>
    <col min="3" max="16384" width="9.140625" style="23"/>
  </cols>
  <sheetData>
    <row r="1" spans="1:2" x14ac:dyDescent="0.25">
      <c r="A1" s="22" t="s">
        <v>18</v>
      </c>
      <c r="B1" s="22" t="s">
        <v>9</v>
      </c>
    </row>
    <row r="2" spans="1:2" x14ac:dyDescent="0.25">
      <c r="A2" s="23">
        <v>1</v>
      </c>
      <c r="B2" s="24" t="s">
        <v>23</v>
      </c>
    </row>
    <row r="3" spans="1:2" x14ac:dyDescent="0.25">
      <c r="A3" s="40">
        <v>2</v>
      </c>
      <c r="B3" s="31" t="s">
        <v>39</v>
      </c>
    </row>
    <row r="4" spans="1:2" x14ac:dyDescent="0.25">
      <c r="A4" s="40">
        <v>10</v>
      </c>
      <c r="B4" s="31" t="s">
        <v>76</v>
      </c>
    </row>
    <row r="5" spans="1:2" x14ac:dyDescent="0.25">
      <c r="A5" s="40">
        <v>14</v>
      </c>
      <c r="B5" s="24" t="s">
        <v>117</v>
      </c>
    </row>
    <row r="6" spans="1:2" x14ac:dyDescent="0.25">
      <c r="A6" s="40">
        <v>15</v>
      </c>
      <c r="B6" s="24" t="s">
        <v>81</v>
      </c>
    </row>
    <row r="7" spans="1:2" x14ac:dyDescent="0.25">
      <c r="A7" s="40">
        <v>20</v>
      </c>
      <c r="B7" s="24" t="s">
        <v>80</v>
      </c>
    </row>
    <row r="8" spans="1:2" x14ac:dyDescent="0.25">
      <c r="A8" s="40">
        <v>40</v>
      </c>
      <c r="B8" s="31" t="s">
        <v>40</v>
      </c>
    </row>
    <row r="9" spans="1:2" x14ac:dyDescent="0.25">
      <c r="A9" s="40">
        <v>41</v>
      </c>
      <c r="B9" s="24" t="s">
        <v>20</v>
      </c>
    </row>
    <row r="10" spans="1:2" x14ac:dyDescent="0.25">
      <c r="A10" s="40">
        <v>50</v>
      </c>
      <c r="B10" s="31" t="s">
        <v>61</v>
      </c>
    </row>
    <row r="11" spans="1:2" x14ac:dyDescent="0.25">
      <c r="A11" s="40">
        <v>52</v>
      </c>
      <c r="B11" s="23" t="s">
        <v>34</v>
      </c>
    </row>
    <row r="12" spans="1:2" x14ac:dyDescent="0.25">
      <c r="A12" s="40">
        <v>53</v>
      </c>
      <c r="B12" s="23" t="s">
        <v>22</v>
      </c>
    </row>
    <row r="13" spans="1:2" x14ac:dyDescent="0.25">
      <c r="A13" s="40">
        <v>54</v>
      </c>
      <c r="B13" s="23" t="s">
        <v>35</v>
      </c>
    </row>
    <row r="14" spans="1:2" x14ac:dyDescent="0.25">
      <c r="A14" s="40">
        <v>55</v>
      </c>
      <c r="B14" s="24" t="s">
        <v>25</v>
      </c>
    </row>
    <row r="15" spans="1:2" x14ac:dyDescent="0.25">
      <c r="A15" s="40">
        <v>56</v>
      </c>
      <c r="B15" s="23" t="s">
        <v>30</v>
      </c>
    </row>
    <row r="16" spans="1:2" x14ac:dyDescent="0.25">
      <c r="A16" s="40">
        <v>60</v>
      </c>
      <c r="B16" s="24" t="s">
        <v>41</v>
      </c>
    </row>
    <row r="17" spans="1:2" x14ac:dyDescent="0.25">
      <c r="A17" s="40">
        <v>63</v>
      </c>
      <c r="B17" s="24" t="s">
        <v>75</v>
      </c>
    </row>
    <row r="18" spans="1:2" x14ac:dyDescent="0.25">
      <c r="A18" s="40">
        <v>64</v>
      </c>
      <c r="B18" s="24" t="s">
        <v>74</v>
      </c>
    </row>
    <row r="19" spans="1:2" x14ac:dyDescent="0.25">
      <c r="A19" s="40">
        <v>70</v>
      </c>
      <c r="B19" s="23" t="s">
        <v>38</v>
      </c>
    </row>
    <row r="20" spans="1:2" x14ac:dyDescent="0.25">
      <c r="A20" s="40">
        <v>71</v>
      </c>
      <c r="B20" s="24" t="s">
        <v>65</v>
      </c>
    </row>
    <row r="21" spans="1:2" x14ac:dyDescent="0.25">
      <c r="A21" s="40">
        <v>72</v>
      </c>
      <c r="B21" s="24" t="s">
        <v>72</v>
      </c>
    </row>
    <row r="22" spans="1:2" x14ac:dyDescent="0.25">
      <c r="A22" s="40">
        <v>74</v>
      </c>
      <c r="B22" s="31" t="s">
        <v>82</v>
      </c>
    </row>
    <row r="23" spans="1:2" x14ac:dyDescent="0.25">
      <c r="A23" s="40">
        <v>75</v>
      </c>
      <c r="B23" s="31" t="s">
        <v>113</v>
      </c>
    </row>
    <row r="24" spans="1:2" x14ac:dyDescent="0.25">
      <c r="A24" s="40">
        <v>80</v>
      </c>
      <c r="B24" s="24" t="s">
        <v>42</v>
      </c>
    </row>
    <row r="25" spans="1:2" x14ac:dyDescent="0.25">
      <c r="A25" s="40">
        <v>90</v>
      </c>
      <c r="B25" s="24" t="s">
        <v>43</v>
      </c>
    </row>
    <row r="26" spans="1:2" x14ac:dyDescent="0.25">
      <c r="A26" s="40">
        <v>92</v>
      </c>
      <c r="B26" s="23" t="s">
        <v>21</v>
      </c>
    </row>
    <row r="27" spans="1:2" x14ac:dyDescent="0.25">
      <c r="A27" s="40">
        <v>93</v>
      </c>
      <c r="B27" s="24" t="s">
        <v>67</v>
      </c>
    </row>
    <row r="28" spans="1:2" x14ac:dyDescent="0.25">
      <c r="A28" s="40">
        <v>94</v>
      </c>
      <c r="B28" s="24" t="s">
        <v>115</v>
      </c>
    </row>
    <row r="29" spans="1:2" x14ac:dyDescent="0.25">
      <c r="A29" s="40">
        <v>95</v>
      </c>
      <c r="B29" s="23" t="s">
        <v>36</v>
      </c>
    </row>
    <row r="30" spans="1:2" x14ac:dyDescent="0.25">
      <c r="A30" s="40">
        <v>97</v>
      </c>
      <c r="B30" s="24" t="s">
        <v>79</v>
      </c>
    </row>
    <row r="31" spans="1:2" x14ac:dyDescent="0.25">
      <c r="A31" s="40">
        <v>98</v>
      </c>
      <c r="B31" s="24" t="s">
        <v>26</v>
      </c>
    </row>
    <row r="32" spans="1:2" x14ac:dyDescent="0.25">
      <c r="A32" s="40">
        <v>110</v>
      </c>
      <c r="B32" s="31" t="s">
        <v>124</v>
      </c>
    </row>
    <row r="33" spans="1:2" x14ac:dyDescent="0.25">
      <c r="A33" s="40">
        <v>111</v>
      </c>
      <c r="B33" s="24" t="s">
        <v>116</v>
      </c>
    </row>
    <row r="34" spans="1:2" x14ac:dyDescent="0.25">
      <c r="A34" s="40">
        <v>112</v>
      </c>
      <c r="B34" s="23" t="s">
        <v>33</v>
      </c>
    </row>
    <row r="35" spans="1:2" x14ac:dyDescent="0.25">
      <c r="A35" s="40">
        <v>113</v>
      </c>
      <c r="B35" s="24" t="s">
        <v>69</v>
      </c>
    </row>
    <row r="36" spans="1:2" x14ac:dyDescent="0.25">
      <c r="A36" s="40">
        <v>121</v>
      </c>
      <c r="B36" s="24" t="s">
        <v>44</v>
      </c>
    </row>
    <row r="37" spans="1:2" x14ac:dyDescent="0.25">
      <c r="A37" s="40">
        <v>131</v>
      </c>
      <c r="B37" s="24" t="s">
        <v>84</v>
      </c>
    </row>
    <row r="38" spans="1:2" s="25" customFormat="1" x14ac:dyDescent="0.25">
      <c r="A38" s="40">
        <v>132</v>
      </c>
      <c r="B38" s="24" t="s">
        <v>86</v>
      </c>
    </row>
    <row r="39" spans="1:2" x14ac:dyDescent="0.25">
      <c r="A39" s="40">
        <v>133</v>
      </c>
      <c r="B39" s="24" t="s">
        <v>85</v>
      </c>
    </row>
    <row r="40" spans="1:2" x14ac:dyDescent="0.25">
      <c r="A40" s="40">
        <v>134</v>
      </c>
      <c r="B40" s="24" t="s">
        <v>87</v>
      </c>
    </row>
    <row r="41" spans="1:2" x14ac:dyDescent="0.25">
      <c r="A41" s="40">
        <v>135</v>
      </c>
      <c r="B41" s="24" t="s">
        <v>88</v>
      </c>
    </row>
    <row r="42" spans="1:2" x14ac:dyDescent="0.25">
      <c r="A42" s="40">
        <v>136</v>
      </c>
      <c r="B42" s="24" t="s">
        <v>90</v>
      </c>
    </row>
    <row r="43" spans="1:2" x14ac:dyDescent="0.25">
      <c r="A43" s="40">
        <v>137</v>
      </c>
      <c r="B43" s="24" t="s">
        <v>92</v>
      </c>
    </row>
    <row r="44" spans="1:2" s="25" customFormat="1" x14ac:dyDescent="0.25">
      <c r="A44" s="40">
        <v>138</v>
      </c>
      <c r="B44" s="24" t="s">
        <v>91</v>
      </c>
    </row>
    <row r="45" spans="1:2" x14ac:dyDescent="0.25">
      <c r="A45" s="40">
        <v>139</v>
      </c>
      <c r="B45" s="24" t="s">
        <v>118</v>
      </c>
    </row>
    <row r="46" spans="1:2" x14ac:dyDescent="0.25">
      <c r="A46" s="40">
        <v>140</v>
      </c>
      <c r="B46" s="24" t="s">
        <v>89</v>
      </c>
    </row>
    <row r="47" spans="1:2" x14ac:dyDescent="0.25">
      <c r="A47" s="40">
        <v>141</v>
      </c>
      <c r="B47" s="24" t="s">
        <v>83</v>
      </c>
    </row>
    <row r="48" spans="1:2" x14ac:dyDescent="0.25">
      <c r="A48" s="40">
        <v>142</v>
      </c>
      <c r="B48" s="24" t="s">
        <v>93</v>
      </c>
    </row>
    <row r="49" spans="1:3" x14ac:dyDescent="0.25">
      <c r="A49" s="40">
        <v>143</v>
      </c>
      <c r="B49" s="24" t="s">
        <v>94</v>
      </c>
    </row>
    <row r="50" spans="1:3" x14ac:dyDescent="0.25">
      <c r="A50" s="40">
        <v>144</v>
      </c>
      <c r="B50" s="24" t="s">
        <v>95</v>
      </c>
    </row>
    <row r="51" spans="1:3" x14ac:dyDescent="0.25">
      <c r="A51" s="40">
        <v>145</v>
      </c>
      <c r="B51" s="24" t="s">
        <v>96</v>
      </c>
    </row>
    <row r="52" spans="1:3" x14ac:dyDescent="0.25">
      <c r="A52" s="40">
        <v>146</v>
      </c>
      <c r="B52" s="24" t="s">
        <v>97</v>
      </c>
    </row>
    <row r="53" spans="1:3" x14ac:dyDescent="0.25">
      <c r="A53" s="40">
        <v>147</v>
      </c>
      <c r="B53" s="24" t="s">
        <v>100</v>
      </c>
    </row>
    <row r="54" spans="1:3" x14ac:dyDescent="0.25">
      <c r="A54" s="40">
        <v>148</v>
      </c>
      <c r="B54" s="24" t="s">
        <v>99</v>
      </c>
    </row>
    <row r="55" spans="1:3" x14ac:dyDescent="0.25">
      <c r="A55" s="40">
        <v>149</v>
      </c>
      <c r="B55" s="24" t="s">
        <v>98</v>
      </c>
    </row>
    <row r="56" spans="1:3" x14ac:dyDescent="0.25">
      <c r="A56" s="40">
        <v>150</v>
      </c>
      <c r="B56" s="31" t="s">
        <v>126</v>
      </c>
    </row>
    <row r="57" spans="1:3" x14ac:dyDescent="0.25">
      <c r="A57" s="40">
        <v>151</v>
      </c>
      <c r="B57" s="24" t="s">
        <v>63</v>
      </c>
    </row>
    <row r="58" spans="1:3" x14ac:dyDescent="0.25">
      <c r="A58" s="40">
        <v>193</v>
      </c>
      <c r="B58" s="24" t="s">
        <v>73</v>
      </c>
    </row>
    <row r="59" spans="1:3" x14ac:dyDescent="0.25">
      <c r="A59" s="40">
        <v>195</v>
      </c>
      <c r="B59" s="23" t="s">
        <v>32</v>
      </c>
    </row>
    <row r="60" spans="1:3" x14ac:dyDescent="0.25">
      <c r="A60" s="40">
        <v>196</v>
      </c>
      <c r="B60" s="23" t="s">
        <v>28</v>
      </c>
    </row>
    <row r="61" spans="1:3" x14ac:dyDescent="0.25">
      <c r="A61" s="40">
        <v>197</v>
      </c>
      <c r="B61" s="24" t="s">
        <v>62</v>
      </c>
    </row>
    <row r="62" spans="1:3" x14ac:dyDescent="0.25">
      <c r="A62" s="40">
        <v>220</v>
      </c>
      <c r="B62" s="31" t="s">
        <v>45</v>
      </c>
      <c r="C62" s="41"/>
    </row>
    <row r="63" spans="1:3" x14ac:dyDescent="0.25">
      <c r="A63" s="40">
        <v>300</v>
      </c>
      <c r="B63" s="24" t="s">
        <v>101</v>
      </c>
    </row>
    <row r="64" spans="1:3" x14ac:dyDescent="0.25">
      <c r="A64" s="40">
        <v>301</v>
      </c>
      <c r="B64" s="24" t="s">
        <v>102</v>
      </c>
    </row>
    <row r="65" spans="1:2" x14ac:dyDescent="0.25">
      <c r="A65" s="40">
        <v>302</v>
      </c>
      <c r="B65" s="24" t="s">
        <v>103</v>
      </c>
    </row>
    <row r="66" spans="1:2" x14ac:dyDescent="0.25">
      <c r="A66" s="40">
        <v>303</v>
      </c>
      <c r="B66" s="24" t="s">
        <v>104</v>
      </c>
    </row>
    <row r="67" spans="1:2" x14ac:dyDescent="0.25">
      <c r="A67" s="40">
        <v>304</v>
      </c>
      <c r="B67" s="24" t="s">
        <v>107</v>
      </c>
    </row>
    <row r="68" spans="1:2" x14ac:dyDescent="0.25">
      <c r="A68" s="40">
        <v>305</v>
      </c>
      <c r="B68" s="24" t="s">
        <v>105</v>
      </c>
    </row>
    <row r="69" spans="1:2" x14ac:dyDescent="0.25">
      <c r="A69" s="40">
        <v>306</v>
      </c>
      <c r="B69" s="24" t="s">
        <v>106</v>
      </c>
    </row>
    <row r="70" spans="1:2" x14ac:dyDescent="0.25">
      <c r="A70" s="40">
        <v>307</v>
      </c>
      <c r="B70" s="24" t="s">
        <v>108</v>
      </c>
    </row>
    <row r="71" spans="1:2" x14ac:dyDescent="0.25">
      <c r="A71" s="40">
        <v>308</v>
      </c>
      <c r="B71" s="24" t="s">
        <v>109</v>
      </c>
    </row>
    <row r="72" spans="1:2" x14ac:dyDescent="0.25">
      <c r="A72" s="40">
        <v>309</v>
      </c>
      <c r="B72" s="24" t="s">
        <v>110</v>
      </c>
    </row>
    <row r="73" spans="1:2" x14ac:dyDescent="0.25">
      <c r="A73" s="40">
        <v>310</v>
      </c>
      <c r="B73" s="26" t="s">
        <v>66</v>
      </c>
    </row>
    <row r="74" spans="1:2" x14ac:dyDescent="0.25">
      <c r="A74" s="40">
        <v>361</v>
      </c>
      <c r="B74" s="25" t="s">
        <v>19</v>
      </c>
    </row>
    <row r="75" spans="1:2" x14ac:dyDescent="0.25">
      <c r="A75" s="40">
        <v>366</v>
      </c>
      <c r="B75" s="24" t="s">
        <v>111</v>
      </c>
    </row>
    <row r="76" spans="1:2" x14ac:dyDescent="0.25">
      <c r="A76" s="40">
        <v>367</v>
      </c>
      <c r="B76" s="24" t="s">
        <v>112</v>
      </c>
    </row>
    <row r="77" spans="1:2" x14ac:dyDescent="0.25">
      <c r="A77" s="40">
        <v>370</v>
      </c>
      <c r="B77" s="31" t="s">
        <v>46</v>
      </c>
    </row>
    <row r="78" spans="1:2" x14ac:dyDescent="0.25">
      <c r="A78" s="40">
        <v>390</v>
      </c>
      <c r="B78" s="31" t="s">
        <v>47</v>
      </c>
    </row>
    <row r="79" spans="1:2" x14ac:dyDescent="0.25">
      <c r="A79" s="40">
        <v>391</v>
      </c>
      <c r="B79" s="24" t="s">
        <v>77</v>
      </c>
    </row>
    <row r="80" spans="1:2" x14ac:dyDescent="0.25">
      <c r="A80" s="40">
        <v>392</v>
      </c>
      <c r="B80" s="24" t="s">
        <v>24</v>
      </c>
    </row>
    <row r="81" spans="1:3" x14ac:dyDescent="0.25">
      <c r="A81" s="40">
        <v>393</v>
      </c>
      <c r="B81" s="24" t="s">
        <v>48</v>
      </c>
    </row>
    <row r="82" spans="1:3" x14ac:dyDescent="0.25">
      <c r="A82" s="40">
        <v>400</v>
      </c>
      <c r="B82" s="31" t="s">
        <v>59</v>
      </c>
    </row>
    <row r="83" spans="1:3" x14ac:dyDescent="0.25">
      <c r="A83" s="40">
        <v>401</v>
      </c>
      <c r="B83" s="23" t="s">
        <v>27</v>
      </c>
    </row>
    <row r="84" spans="1:3" x14ac:dyDescent="0.25">
      <c r="A84" s="40">
        <v>413</v>
      </c>
      <c r="B84" s="23" t="s">
        <v>31</v>
      </c>
    </row>
    <row r="85" spans="1:3" x14ac:dyDescent="0.25">
      <c r="A85" s="40">
        <v>428</v>
      </c>
      <c r="B85" s="24" t="s">
        <v>68</v>
      </c>
    </row>
    <row r="86" spans="1:3" x14ac:dyDescent="0.25">
      <c r="A86" s="40">
        <v>431</v>
      </c>
      <c r="B86" s="31" t="s">
        <v>49</v>
      </c>
    </row>
    <row r="87" spans="1:3" x14ac:dyDescent="0.25">
      <c r="A87" s="40">
        <v>480</v>
      </c>
      <c r="B87" s="23" t="s">
        <v>37</v>
      </c>
    </row>
    <row r="88" spans="1:3" x14ac:dyDescent="0.25">
      <c r="A88" s="40">
        <v>4000</v>
      </c>
      <c r="B88" s="24" t="s">
        <v>114</v>
      </c>
    </row>
    <row r="89" spans="1:3" x14ac:dyDescent="0.25">
      <c r="A89" s="40">
        <v>4001</v>
      </c>
      <c r="B89" s="31" t="s">
        <v>78</v>
      </c>
    </row>
    <row r="90" spans="1:3" x14ac:dyDescent="0.25">
      <c r="A90" s="40">
        <v>4002</v>
      </c>
      <c r="B90" s="24" t="s">
        <v>29</v>
      </c>
    </row>
    <row r="91" spans="1:3" x14ac:dyDescent="0.25">
      <c r="A91" s="40">
        <v>4003</v>
      </c>
      <c r="B91" s="32" t="s">
        <v>50</v>
      </c>
    </row>
    <row r="92" spans="1:3" x14ac:dyDescent="0.25">
      <c r="A92" s="40">
        <v>4004</v>
      </c>
      <c r="B92" s="31" t="s">
        <v>70</v>
      </c>
      <c r="C92" s="41"/>
    </row>
    <row r="93" spans="1:3" x14ac:dyDescent="0.25">
      <c r="A93" s="40">
        <v>4005</v>
      </c>
      <c r="B93" s="31" t="s">
        <v>64</v>
      </c>
    </row>
    <row r="94" spans="1:3" x14ac:dyDescent="0.25">
      <c r="A94" s="40">
        <v>4006</v>
      </c>
      <c r="B94" s="31" t="s">
        <v>71</v>
      </c>
    </row>
    <row r="95" spans="1:3" x14ac:dyDescent="0.25">
      <c r="A95" s="40">
        <v>4007</v>
      </c>
      <c r="B95" s="32" t="s">
        <v>51</v>
      </c>
    </row>
    <row r="96" spans="1:3" x14ac:dyDescent="0.25">
      <c r="A96" s="40">
        <v>4008</v>
      </c>
      <c r="B96" s="32" t="s">
        <v>52</v>
      </c>
    </row>
    <row r="97" spans="1:2" x14ac:dyDescent="0.25">
      <c r="A97" s="40">
        <v>4009</v>
      </c>
      <c r="B97" s="32" t="s">
        <v>53</v>
      </c>
    </row>
    <row r="98" spans="1:2" x14ac:dyDescent="0.25">
      <c r="A98" s="40">
        <v>4010</v>
      </c>
      <c r="B98" s="32" t="s">
        <v>54</v>
      </c>
    </row>
    <row r="99" spans="1:2" x14ac:dyDescent="0.25">
      <c r="A99" s="40">
        <v>4011</v>
      </c>
      <c r="B99" s="32" t="s">
        <v>55</v>
      </c>
    </row>
    <row r="100" spans="1:2" x14ac:dyDescent="0.25">
      <c r="A100" s="40">
        <v>4012</v>
      </c>
      <c r="B100" s="32" t="s">
        <v>56</v>
      </c>
    </row>
    <row r="101" spans="1:2" x14ac:dyDescent="0.25">
      <c r="A101" s="40">
        <v>4013</v>
      </c>
      <c r="B101" s="32" t="s">
        <v>57</v>
      </c>
    </row>
    <row r="102" spans="1:2" x14ac:dyDescent="0.25">
      <c r="A102" s="40">
        <v>4014</v>
      </c>
      <c r="B102" s="32" t="s">
        <v>58</v>
      </c>
    </row>
    <row r="103" spans="1:2" x14ac:dyDescent="0.25">
      <c r="A103" s="40">
        <v>4015</v>
      </c>
      <c r="B103" s="31" t="s">
        <v>125</v>
      </c>
    </row>
  </sheetData>
  <sheetProtection algorithmName="SHA-512" hashValue="6KYVxH5jw0lMs/ZMb2B9LZJuERG3OBhPBjIyd68KQi6aytTYVVnzx+HfAiTV03bEiscPZH6J4bFC014f4gDAiA==" saltValue="pX6OhrXE8qWtluNiSe5VqA==" spinCount="100000" sheet="1" autoFilter="0"/>
  <sortState ref="A2:B87">
    <sortCondition ref="A2"/>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Planilha1</vt:lpstr>
      <vt:lpstr>Base de Dados 30.16 e 52.42</vt:lpstr>
      <vt:lpstr>Respostas Órgãos</vt:lpstr>
      <vt:lpstr>CÓDIGO DOS ÓRGÃOS</vt:lpstr>
      <vt:lpstr>'Respostas Órgãos'!Titulos_de_impressao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Whesley  Fernandes Henrique</dc:creator>
  <cp:lastModifiedBy>Gabriele Sobrinho Ribeiro</cp:lastModifiedBy>
  <cp:lastPrinted>2018-04-18T14:05:11Z</cp:lastPrinted>
  <dcterms:created xsi:type="dcterms:W3CDTF">2018-04-18T13:56:42Z</dcterms:created>
  <dcterms:modified xsi:type="dcterms:W3CDTF">2019-08-12T13:40:18Z</dcterms:modified>
</cp:coreProperties>
</file>